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ORK\Tabatabaei\60MW GOHAR ENERGY\Drawing\Ragh grading\"/>
    </mc:Choice>
  </mc:AlternateContent>
  <xr:revisionPtr revIDLastSave="0" documentId="13_ncr:1_{99A6D92B-0785-4326-B893-CEA4A22220B2}" xr6:coauthVersionLast="47" xr6:coauthVersionMax="47" xr10:uidLastSave="{00000000-0000-0000-0000-000000000000}"/>
  <bookViews>
    <workbookView xWindow="-108" yWindow="-108" windowWidth="23256" windowHeight="12576" tabRatio="828" xr2:uid="{00000000-000D-0000-FFFF-FFFF00000000}"/>
  </bookViews>
  <sheets>
    <sheet name="هزینه" sheetId="170" r:id="rId1"/>
    <sheet name="طرح 1" sheetId="186" r:id="rId2"/>
    <sheet name="طرح 2" sheetId="180" r:id="rId3"/>
    <sheet name="طرح 3" sheetId="187" r:id="rId4"/>
    <sheet name="سيلبند و كانال بيروني" sheetId="178" r:id="rId5"/>
  </sheets>
  <definedNames>
    <definedName name="code1">#REF!</definedName>
    <definedName name="code2">INDIRECT("temp!aa1:ad"&amp;#REF!)</definedName>
    <definedName name="code3">INDIRECT("temp!t2:w"&amp;#REF!+1)</definedName>
    <definedName name="list1">INDIRECT("list!$A$5:e$"&amp;COUNTA(#REF!)+4)</definedName>
    <definedName name="_xlnm.Print_Area" localSheetId="1">'طرح 1'!#REF!</definedName>
    <definedName name="_xlnm.Print_Area" localSheetId="2">'طرح 2'!#REF!</definedName>
    <definedName name="_xlnm.Print_Area" localSheetId="3">'طرح 3'!#REF!</definedName>
    <definedName name="_xlnm.Print_Titles" localSheetId="1">'طرح 1'!#REF!</definedName>
    <definedName name="_xlnm.Print_Titles" localSheetId="2">'طرح 2'!#REF!</definedName>
    <definedName name="_xlnm.Print_Titles" localSheetId="3">'طرح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70" l="1"/>
  <c r="D8" i="170"/>
  <c r="L14" i="187"/>
  <c r="E14" i="187"/>
  <c r="F14" i="187" s="1"/>
  <c r="E13" i="187"/>
  <c r="F13" i="187" s="1"/>
  <c r="E12" i="187"/>
  <c r="F12" i="187" s="1"/>
  <c r="E11" i="187"/>
  <c r="F11" i="187" s="1"/>
  <c r="E10" i="187"/>
  <c r="F10" i="187" s="1"/>
  <c r="E9" i="187"/>
  <c r="F9" i="187" s="1"/>
  <c r="E8" i="187"/>
  <c r="F8" i="187" s="1"/>
  <c r="F7" i="187"/>
  <c r="E7" i="187"/>
  <c r="E6" i="187"/>
  <c r="F6" i="187" s="1"/>
  <c r="L14" i="186"/>
  <c r="E14" i="186"/>
  <c r="F14" i="186" s="1"/>
  <c r="E13" i="186"/>
  <c r="F13" i="186" s="1"/>
  <c r="E12" i="186"/>
  <c r="F12" i="186" s="1"/>
  <c r="E11" i="186"/>
  <c r="F11" i="186" s="1"/>
  <c r="E10" i="186"/>
  <c r="F10" i="186" s="1"/>
  <c r="E9" i="186"/>
  <c r="F9" i="186" s="1"/>
  <c r="E8" i="186"/>
  <c r="F8" i="186" s="1"/>
  <c r="E7" i="186"/>
  <c r="F7" i="186" s="1"/>
  <c r="E6" i="186"/>
  <c r="F6" i="186" s="1"/>
  <c r="L14" i="180"/>
  <c r="E14" i="180"/>
  <c r="F14" i="180" s="1"/>
  <c r="E8" i="180"/>
  <c r="F8" i="180" s="1"/>
  <c r="E9" i="180"/>
  <c r="F9" i="180" s="1"/>
  <c r="E12" i="180"/>
  <c r="F12" i="180" s="1"/>
  <c r="E10" i="180"/>
  <c r="F10" i="180" s="1"/>
  <c r="E13" i="180"/>
  <c r="F13" i="180" s="1"/>
  <c r="E7" i="180"/>
  <c r="F7" i="180" s="1"/>
  <c r="D14" i="170"/>
  <c r="H14" i="170"/>
  <c r="H10" i="170"/>
  <c r="H9" i="170"/>
  <c r="H8" i="170"/>
  <c r="I9" i="178"/>
  <c r="H9" i="178"/>
  <c r="F15" i="187" l="1"/>
  <c r="F15" i="186"/>
  <c r="K8" i="170"/>
  <c r="E11" i="180"/>
  <c r="F11" i="180" s="1"/>
  <c r="K14" i="170"/>
  <c r="K10" i="170"/>
  <c r="E6" i="180"/>
  <c r="F6" i="180" s="1"/>
  <c r="H7" i="178"/>
  <c r="I7" i="178" s="1"/>
  <c r="H10" i="178"/>
  <c r="I10" i="178" s="1"/>
  <c r="H8" i="178"/>
  <c r="I8" i="178" s="1"/>
  <c r="F15" i="180" l="1"/>
  <c r="D9" i="170"/>
  <c r="K9" i="170" s="1"/>
  <c r="I11" i="178"/>
</calcChain>
</file>

<file path=xl/sharedStrings.xml><?xml version="1.0" encoding="utf-8"?>
<sst xmlns="http://schemas.openxmlformats.org/spreadsheetml/2006/main" count="207" uniqueCount="68">
  <si>
    <t>واحد</t>
  </si>
  <si>
    <t>مقدار</t>
  </si>
  <si>
    <t>شرح</t>
  </si>
  <si>
    <t>کد ردیف</t>
  </si>
  <si>
    <t>بهای واحد (ریال)</t>
  </si>
  <si>
    <t>بهای کل (ریال)</t>
  </si>
  <si>
    <t>مجموع بهای کل فصل (ریال):</t>
  </si>
  <si>
    <t>مترمکعب</t>
  </si>
  <si>
    <t>مترمکعب -  کیلومتر‏</t>
  </si>
  <si>
    <t>ضريب اضافه كامپكت</t>
  </si>
  <si>
    <t xml:space="preserve">ضريب بالاسري  </t>
  </si>
  <si>
    <t>ضريب منطقه اي</t>
  </si>
  <si>
    <t>ضريب تجهيز كارگاه</t>
  </si>
  <si>
    <t>ضريب پيمان</t>
  </si>
  <si>
    <t>طرح 1</t>
  </si>
  <si>
    <t>طرح 2</t>
  </si>
  <si>
    <t>طرح 3</t>
  </si>
  <si>
    <t>مساحت هکتار</t>
  </si>
  <si>
    <t>عمق برداشت</t>
  </si>
  <si>
    <t>عمق کامپکت</t>
  </si>
  <si>
    <t>ردیف</t>
  </si>
  <si>
    <t>هزینه نهایی - ریال</t>
  </si>
  <si>
    <t>هزينه مستنقيم عمليات -ریال</t>
  </si>
  <si>
    <t>ضریب پیشنهادی</t>
  </si>
  <si>
    <t>ضريب تعديل 4 دوره</t>
  </si>
  <si>
    <t>010101</t>
  </si>
  <si>
    <t>مترمربع</t>
  </si>
  <si>
    <t>280102</t>
  </si>
  <si>
    <t xml:space="preserve">حمل سيمان پاکتي، مصالح سنگي، آهن‏آلات، آجر و بلوک، هرگاه فاصله محل تهيه تا محل کارگاه، بيش از 30 کيلومتر و تا 150 کيلومتر باشد، براي تمام طول مسير پس از کسر 30 کيلومتر. </t>
  </si>
  <si>
    <t>تن -  کیلومتر‏</t>
  </si>
  <si>
    <t>ورن مصالح غير متراكم</t>
  </si>
  <si>
    <t>کانال کنی به شکل های مختلف با عرض کف تمام شده کمتر
از 4 متر در زمین نوع I و حمل مواد حاصله از آن تا فاصله
50 متر از مرکز ثقل برداشـت و توده کردن.</t>
  </si>
  <si>
    <t xml:space="preserve">مترمکعب </t>
  </si>
  <si>
    <t>پخش، آبپاشی، تسطیح، پروفیله کردن، رگالژ و کوبیدن قشرهای خاکریزی و توونان، با تراکم کمتر از 95 درصد به هر ضخامت مطابق با مشخصات.</t>
  </si>
  <si>
    <t>طول كانال</t>
  </si>
  <si>
    <t>طول سيلبند</t>
  </si>
  <si>
    <t>سطح مقطع كانال</t>
  </si>
  <si>
    <t>سطح مقطع سيلبند</t>
  </si>
  <si>
    <t>محيط پروفيل</t>
  </si>
  <si>
    <t>خاکبرداری، رگالژ و تنظیم کف و شیروانی های طرفین داخل کانال  به وسیله ماشین مخصوص تریمر یا
هر وسیله دیگر، در زمین های غیر سنگی به منظور آمادهنمودن بستر پوشش بتنی کانال</t>
  </si>
  <si>
    <t>سيلبند و كانال بيروني</t>
  </si>
  <si>
    <t>توضيحات : ابعادو طول كانال به صورت تجربي و با ديد كلي در نظر گرفته شده است و اعدا در اطلاعات اوليه به دليل اينكه هنوز نقشه هاي سيلبند  بيروني سايت تهيه نشده است به درخواست كارفرما  به صورت تقريبي ميباشد.</t>
  </si>
  <si>
    <t>اطلاعات اوليه</t>
  </si>
  <si>
    <t>150806</t>
  </si>
  <si>
    <t>حمل به دپو مصالح نامناسب یا مازاد(خاک، سنگ، لجن و
نظایر آن)</t>
  </si>
  <si>
    <t>مترمکعب -
کیلومتر</t>
  </si>
  <si>
    <t>آبیاری و زهکشی</t>
  </si>
  <si>
    <t>خاکبرداری در زمین نوع I و حمل مواد حاصله از آن تا
فاصله 50 متر از مرکز ثقل برداشـت و توده کردن</t>
  </si>
  <si>
    <t>200506</t>
  </si>
  <si>
    <t>تهیه مصالح زیر اساس، بارگیری و حمل تا فاصله یک
کیلومتری معدن و باراندازی در محل مصرف، وقتی که دانه
بندی صفر تا 38 میلیمتر باشد</t>
  </si>
  <si>
    <t>140102</t>
  </si>
  <si>
    <t>200511</t>
  </si>
  <si>
    <t>حمل زیراساس مازاد بر یک کیلومتر</t>
  </si>
  <si>
    <t>بوته کنی در زمینهای پوشیده شده از بوته و خارج کردن
ریشه های آن از محل عملیات</t>
  </si>
  <si>
    <t>034401</t>
  </si>
  <si>
    <t>راه و باند</t>
  </si>
  <si>
    <t>ابنيه</t>
  </si>
  <si>
    <t>034101</t>
  </si>
  <si>
    <t>شخم زدن هر نوع زمین با هر وسیله مکانیکی، به عمق تا
15 سانتیمتر</t>
  </si>
  <si>
    <t>035301</t>
  </si>
  <si>
    <t>پخش، آبپاشی، تسطیح، پروفیله کردن، رگالژ و کوبیدن
قشرهای خاکریزی، با تراکم کمتر از 95 درصد به هر
ضخامت مطابق با مشخصات</t>
  </si>
  <si>
    <t xml:space="preserve">فهرست بها واحد پایه رشته راه و باند  - ابنيه سال 1404    </t>
  </si>
  <si>
    <t>200508</t>
  </si>
  <si>
    <t>حمل آب برای استفاده در عملیات خاکریزی، زیراساس،
اساس و تثبیت مازاد بر یک کیلومتر</t>
  </si>
  <si>
    <t>ليتر اب در متر مكعب</t>
  </si>
  <si>
    <t>034901</t>
  </si>
  <si>
    <t>بارگیری مواد حاصل از عملیات خاکی (خاک، سنگ و
لجن و نظایر آن) و تخلیه</t>
  </si>
  <si>
    <t>حمل به دپو مصالح نامناسب یا مازاد (خاکی، سنگی ولجنی)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</si>
</sst>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-_ ;_ * #,##0.00\-_ ;_ * &quot;-&quot;??_-_ ;_ @_ "/>
    <numFmt numFmtId="165" formatCode="#,##0.0"/>
  </numFmts>
  <fonts count="11" x14ac:knownFonts="1">
    <font>
      <sz val="10"/>
      <color indexed="8"/>
      <name val="ARIAL"/>
      <charset val="1"/>
    </font>
    <font>
      <sz val="12"/>
      <name val="B Nazanin"/>
      <charset val="178"/>
    </font>
    <font>
      <b/>
      <sz val="12"/>
      <color indexed="8"/>
      <name val="B Nazanin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2"/>
      <color rgb="FFFF0000"/>
      <name val="B Nazanin"/>
      <charset val="17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C8E9"/>
        <bgColor indexed="64"/>
      </patternFill>
    </fill>
    <fill>
      <patternFill patternType="solid">
        <fgColor rgb="FFEDEB95"/>
        <bgColor indexed="64"/>
      </patternFill>
    </fill>
    <fill>
      <patternFill patternType="solid">
        <fgColor rgb="FF74BCBA"/>
        <bgColor indexed="64"/>
      </patternFill>
    </fill>
    <fill>
      <patternFill patternType="solid">
        <fgColor rgb="FFB2E2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top"/>
    </xf>
    <xf numFmtId="0" fontId="4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2">
    <xf numFmtId="0" fontId="0" fillId="0" borderId="0" xfId="0">
      <alignment vertical="top"/>
    </xf>
    <xf numFmtId="0" fontId="6" fillId="0" borderId="0" xfId="0" applyFont="1">
      <alignment vertical="top"/>
    </xf>
    <xf numFmtId="0" fontId="6" fillId="0" borderId="0" xfId="0" applyFont="1" applyAlignment="1">
      <alignment horizontal="right" vertical="top" wrapText="1"/>
    </xf>
    <xf numFmtId="3" fontId="6" fillId="0" borderId="0" xfId="0" applyNumberFormat="1" applyFont="1">
      <alignment vertical="top"/>
    </xf>
    <xf numFmtId="0" fontId="6" fillId="4" borderId="3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10" borderId="3" xfId="0" applyFont="1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7" fillId="9" borderId="6" xfId="0" applyFont="1" applyFill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/>
    </xf>
    <xf numFmtId="3" fontId="8" fillId="0" borderId="8" xfId="0" applyNumberFormat="1" applyFont="1" applyBorder="1" applyAlignment="1">
      <alignment horizontal="center" vertical="top"/>
    </xf>
    <xf numFmtId="3" fontId="8" fillId="0" borderId="4" xfId="0" applyNumberFormat="1" applyFont="1" applyBorder="1" applyAlignment="1">
      <alignment horizontal="center" vertical="top"/>
    </xf>
    <xf numFmtId="3" fontId="8" fillId="0" borderId="9" xfId="0" applyNumberFormat="1" applyFont="1" applyBorder="1" applyAlignment="1">
      <alignment horizontal="center" vertical="top"/>
    </xf>
    <xf numFmtId="0" fontId="7" fillId="11" borderId="2" xfId="0" applyFont="1" applyFill="1" applyBorder="1">
      <alignment vertical="top"/>
    </xf>
    <xf numFmtId="0" fontId="0" fillId="11" borderId="5" xfId="0" applyFill="1" applyBorder="1">
      <alignment vertical="top"/>
    </xf>
    <xf numFmtId="0" fontId="0" fillId="11" borderId="7" xfId="0" applyFill="1" applyBorder="1">
      <alignment vertical="top"/>
    </xf>
    <xf numFmtId="0" fontId="7" fillId="3" borderId="3" xfId="0" applyFont="1" applyFill="1" applyBorder="1" applyAlignment="1">
      <alignment horizontal="center" vertical="top"/>
    </xf>
    <xf numFmtId="0" fontId="7" fillId="12" borderId="3" xfId="0" applyFont="1" applyFill="1" applyBorder="1" applyAlignment="1">
      <alignment horizontal="center" vertical="top"/>
    </xf>
    <xf numFmtId="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top"/>
    </xf>
    <xf numFmtId="3" fontId="1" fillId="13" borderId="15" xfId="0" applyNumberFormat="1" applyFont="1" applyFill="1" applyBorder="1" applyAlignment="1">
      <alignment horizontal="center" vertical="center"/>
    </xf>
    <xf numFmtId="49" fontId="3" fillId="14" borderId="5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right" vertical="center" wrapText="1"/>
    </xf>
    <xf numFmtId="0" fontId="3" fillId="14" borderId="1" xfId="0" applyFont="1" applyFill="1" applyBorder="1" applyAlignment="1">
      <alignment horizontal="center" vertical="center"/>
    </xf>
    <xf numFmtId="3" fontId="3" fillId="14" borderId="1" xfId="0" applyNumberFormat="1" applyFont="1" applyFill="1" applyBorder="1" applyAlignment="1">
      <alignment horizontal="center" vertical="center"/>
    </xf>
    <xf numFmtId="3" fontId="3" fillId="14" borderId="4" xfId="0" applyNumberFormat="1" applyFont="1" applyFill="1" applyBorder="1" applyAlignment="1">
      <alignment horizontal="center" vertical="center"/>
    </xf>
    <xf numFmtId="3" fontId="3" fillId="14" borderId="1" xfId="0" applyNumberFormat="1" applyFont="1" applyFill="1" applyBorder="1" applyAlignment="1">
      <alignment horizontal="center" vertical="center" wrapText="1"/>
    </xf>
    <xf numFmtId="49" fontId="3" fillId="9" borderId="5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 wrapText="1"/>
    </xf>
    <xf numFmtId="3" fontId="3" fillId="9" borderId="4" xfId="0" applyNumberFormat="1" applyFont="1" applyFill="1" applyBorder="1" applyAlignment="1">
      <alignment horizontal="center" vertical="center"/>
    </xf>
    <xf numFmtId="49" fontId="3" fillId="9" borderId="7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right" vertical="center" wrapText="1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6" xfId="0" applyBorder="1">
      <alignment vertical="top"/>
    </xf>
    <xf numFmtId="0" fontId="0" fillId="0" borderId="7" xfId="0" applyBorder="1">
      <alignment vertical="top"/>
    </xf>
    <xf numFmtId="0" fontId="0" fillId="0" borderId="8" xfId="0" applyBorder="1">
      <alignment vertical="top"/>
    </xf>
    <xf numFmtId="0" fontId="0" fillId="0" borderId="9" xfId="0" applyBorder="1">
      <alignment vertical="top"/>
    </xf>
    <xf numFmtId="0" fontId="0" fillId="0" borderId="10" xfId="0" applyBorder="1">
      <alignment vertical="top"/>
    </xf>
    <xf numFmtId="3" fontId="3" fillId="0" borderId="9" xfId="0" applyNumberFormat="1" applyFont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0" fillId="0" borderId="16" xfId="0" applyBorder="1">
      <alignment vertical="top"/>
    </xf>
    <xf numFmtId="0" fontId="0" fillId="0" borderId="17" xfId="0" applyBorder="1">
      <alignment vertical="top"/>
    </xf>
    <xf numFmtId="0" fontId="6" fillId="13" borderId="21" xfId="0" applyFont="1" applyFill="1" applyBorder="1" applyAlignment="1">
      <alignment horizontal="center" vertical="top"/>
    </xf>
    <xf numFmtId="3" fontId="1" fillId="13" borderId="22" xfId="0" applyNumberFormat="1" applyFont="1" applyFill="1" applyBorder="1" applyAlignment="1">
      <alignment horizontal="center" vertical="center"/>
    </xf>
    <xf numFmtId="0" fontId="6" fillId="0" borderId="16" xfId="0" applyFont="1" applyBorder="1">
      <alignment vertical="top"/>
    </xf>
    <xf numFmtId="3" fontId="3" fillId="9" borderId="8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top"/>
    </xf>
    <xf numFmtId="43" fontId="3" fillId="0" borderId="8" xfId="4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24" xfId="0" applyNumberFormat="1" applyFont="1" applyFill="1" applyBorder="1" applyAlignment="1">
      <alignment horizontal="center" vertical="center" wrapText="1"/>
    </xf>
    <xf numFmtId="3" fontId="3" fillId="9" borderId="24" xfId="0" applyNumberFormat="1" applyFont="1" applyFill="1" applyBorder="1" applyAlignment="1">
      <alignment horizontal="center" vertical="center"/>
    </xf>
    <xf numFmtId="3" fontId="3" fillId="9" borderId="15" xfId="0" applyNumberFormat="1" applyFon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top"/>
    </xf>
    <xf numFmtId="0" fontId="0" fillId="15" borderId="11" xfId="0" applyFill="1" applyBorder="1" applyAlignment="1">
      <alignment horizontal="center" vertical="top"/>
    </xf>
    <xf numFmtId="0" fontId="0" fillId="15" borderId="12" xfId="0" applyFill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3" fillId="9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3" fontId="3" fillId="9" borderId="8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3" fillId="9" borderId="25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9" borderId="14" xfId="0" applyFont="1" applyFill="1" applyBorder="1" applyAlignment="1">
      <alignment horizontal="right" vertical="center" wrapText="1"/>
    </xf>
  </cellXfs>
  <cellStyles count="5">
    <cellStyle name="Comma" xfId="4" builtinId="3"/>
    <cellStyle name="Comma 2" xfId="3" xr:uid="{2261DAF2-8808-4334-897D-D4D16C601072}"/>
    <cellStyle name="Hyperlink 2" xfId="2" xr:uid="{20FACB23-FEBA-4E2A-97C6-991897FF81A6}"/>
    <cellStyle name="Normal" xfId="0" builtinId="0"/>
    <cellStyle name="Normal 2" xfId="1" xr:uid="{9C11FF11-3B2F-4D60-8610-60135C92AB53}"/>
  </cellStyles>
  <dxfs count="0"/>
  <tableStyles count="0" defaultTableStyle="TableStyleMedium2" defaultPivotStyle="PivotStyleLight16"/>
  <colors>
    <mruColors>
      <color rgb="FFEEC8E9"/>
      <color rgb="FFB2E2EC"/>
      <color rgb="FF74BCBA"/>
      <color rgb="FFEDE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3F17-4878-42D0-8E17-031649839DC5}">
  <dimension ref="C5:L14"/>
  <sheetViews>
    <sheetView rightToLeft="1" tabSelected="1" zoomScaleNormal="100" workbookViewId="0">
      <selection activeCell="D11" sqref="D11"/>
    </sheetView>
  </sheetViews>
  <sheetFormatPr defaultRowHeight="13.2" x14ac:dyDescent="0.25"/>
  <cols>
    <col min="3" max="3" width="14.21875" bestFit="1" customWidth="1"/>
    <col min="4" max="4" width="17.88671875" bestFit="1" customWidth="1"/>
    <col min="5" max="5" width="13.88671875" bestFit="1" customWidth="1"/>
    <col min="6" max="6" width="11.44140625" bestFit="1" customWidth="1"/>
    <col min="7" max="7" width="11.88671875" bestFit="1" customWidth="1"/>
    <col min="8" max="8" width="14.21875" bestFit="1" customWidth="1"/>
    <col min="9" max="9" width="11.21875" bestFit="1" customWidth="1"/>
    <col min="10" max="10" width="8.88671875" bestFit="1" customWidth="1"/>
    <col min="11" max="11" width="21.21875" customWidth="1"/>
    <col min="12" max="12" width="13.77734375" bestFit="1" customWidth="1"/>
  </cols>
  <sheetData>
    <row r="5" spans="3:12" ht="13.8" thickBot="1" x14ac:dyDescent="0.3"/>
    <row r="6" spans="3:12" ht="13.8" thickBot="1" x14ac:dyDescent="0.3">
      <c r="C6" s="69" t="s">
        <v>55</v>
      </c>
      <c r="D6" s="70"/>
      <c r="E6" s="70"/>
      <c r="F6" s="70"/>
      <c r="G6" s="70"/>
      <c r="H6" s="70"/>
      <c r="I6" s="70"/>
      <c r="J6" s="70"/>
      <c r="K6" s="70"/>
      <c r="L6" s="71"/>
    </row>
    <row r="7" spans="3:12" x14ac:dyDescent="0.25">
      <c r="C7" s="18" t="s">
        <v>20</v>
      </c>
      <c r="D7" s="8" t="s">
        <v>22</v>
      </c>
      <c r="E7" s="9" t="s">
        <v>12</v>
      </c>
      <c r="F7" s="10" t="s">
        <v>11</v>
      </c>
      <c r="G7" s="11" t="s">
        <v>10</v>
      </c>
      <c r="H7" s="21" t="s">
        <v>24</v>
      </c>
      <c r="I7" s="22" t="s">
        <v>23</v>
      </c>
      <c r="J7" s="12" t="s">
        <v>13</v>
      </c>
      <c r="K7" s="13" t="s">
        <v>21</v>
      </c>
      <c r="L7" s="72" t="s">
        <v>55</v>
      </c>
    </row>
    <row r="8" spans="3:12" x14ac:dyDescent="0.25">
      <c r="C8" s="19" t="s">
        <v>14</v>
      </c>
      <c r="D8" s="14">
        <f>'طرح 1'!F15</f>
        <v>359780400000</v>
      </c>
      <c r="E8" s="6">
        <v>1.04</v>
      </c>
      <c r="F8" s="6">
        <v>1.04</v>
      </c>
      <c r="G8" s="6">
        <v>1.41</v>
      </c>
      <c r="H8" s="6">
        <f>1.09*1.09*1.09*1.09</f>
        <v>1.4115816100000003</v>
      </c>
      <c r="I8" s="6">
        <v>1</v>
      </c>
      <c r="J8" s="6">
        <v>1.6</v>
      </c>
      <c r="K8" s="16">
        <f>J8*H8*G8*F8*E8*I8*D8</f>
        <v>1239222431121.3103</v>
      </c>
      <c r="L8" s="73"/>
    </row>
    <row r="9" spans="3:12" x14ac:dyDescent="0.25">
      <c r="C9" s="19" t="s">
        <v>15</v>
      </c>
      <c r="D9" s="14">
        <f>'طرح 2'!F15</f>
        <v>710947800000</v>
      </c>
      <c r="E9" s="6">
        <v>1.04</v>
      </c>
      <c r="F9" s="6">
        <v>1.04</v>
      </c>
      <c r="G9" s="6">
        <v>1.41</v>
      </c>
      <c r="H9" s="6">
        <f>1.09*1.09*1.09*1.09</f>
        <v>1.4115816100000003</v>
      </c>
      <c r="I9" s="6">
        <v>1</v>
      </c>
      <c r="J9" s="6">
        <v>1.6</v>
      </c>
      <c r="K9" s="16">
        <f t="shared" ref="K9:K10" si="0">J9*H9*G9*F9*E9*I9*D9</f>
        <v>2448778369017.1758</v>
      </c>
      <c r="L9" s="73"/>
    </row>
    <row r="10" spans="3:12" ht="13.8" thickBot="1" x14ac:dyDescent="0.3">
      <c r="C10" s="20" t="s">
        <v>16</v>
      </c>
      <c r="D10" s="15">
        <f>'طرح 3'!F15</f>
        <v>1413282600000</v>
      </c>
      <c r="E10" s="7">
        <v>1.04</v>
      </c>
      <c r="F10" s="7">
        <v>1.04</v>
      </c>
      <c r="G10" s="7">
        <v>1.41</v>
      </c>
      <c r="H10" s="7">
        <f>1.09*1.09*1.09*1.09</f>
        <v>1.4115816100000003</v>
      </c>
      <c r="I10" s="7">
        <v>1</v>
      </c>
      <c r="J10" s="7">
        <v>1.6</v>
      </c>
      <c r="K10" s="17">
        <f t="shared" si="0"/>
        <v>4867890244808.9063</v>
      </c>
      <c r="L10" s="74"/>
    </row>
    <row r="11" spans="3:12" x14ac:dyDescent="0.25">
      <c r="C11" s="54"/>
      <c r="K11" s="55"/>
      <c r="L11" s="60"/>
    </row>
    <row r="12" spans="3:12" ht="13.8" thickBot="1" x14ac:dyDescent="0.3">
      <c r="C12" s="54"/>
      <c r="K12" s="55"/>
      <c r="L12" s="60"/>
    </row>
    <row r="13" spans="3:12" x14ac:dyDescent="0.25">
      <c r="C13" s="18" t="s">
        <v>20</v>
      </c>
      <c r="D13" s="8" t="s">
        <v>22</v>
      </c>
      <c r="E13" s="9" t="s">
        <v>12</v>
      </c>
      <c r="F13" s="10" t="s">
        <v>11</v>
      </c>
      <c r="G13" s="11" t="s">
        <v>10</v>
      </c>
      <c r="H13" s="21" t="s">
        <v>24</v>
      </c>
      <c r="I13" s="22" t="s">
        <v>23</v>
      </c>
      <c r="J13" s="12" t="s">
        <v>13</v>
      </c>
      <c r="K13" s="13" t="s">
        <v>21</v>
      </c>
      <c r="L13" s="72" t="s">
        <v>46</v>
      </c>
    </row>
    <row r="14" spans="3:12" ht="13.8" thickBot="1" x14ac:dyDescent="0.3">
      <c r="C14" s="51" t="s">
        <v>40</v>
      </c>
      <c r="D14" s="15">
        <f>'سيلبند و كانال بيروني'!I11</f>
        <v>51418950000</v>
      </c>
      <c r="E14" s="7">
        <v>1.04</v>
      </c>
      <c r="F14" s="7">
        <v>1.04</v>
      </c>
      <c r="G14" s="7">
        <v>1.41</v>
      </c>
      <c r="H14" s="7">
        <f>1.09*1.09*1.09*1.09</f>
        <v>1.4115816100000003</v>
      </c>
      <c r="I14" s="7">
        <v>1.3</v>
      </c>
      <c r="J14" s="7">
        <v>1.6</v>
      </c>
      <c r="K14" s="17">
        <f t="shared" ref="K14" si="1">J14*H14*G14*F14*E14*I14*D14</f>
        <v>230238698639.82761</v>
      </c>
      <c r="L14" s="74"/>
    </row>
  </sheetData>
  <mergeCells count="3">
    <mergeCell ref="C6:L6"/>
    <mergeCell ref="L7:L10"/>
    <mergeCell ref="L13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9843-989A-45CB-B1AE-EB1341122741}">
  <sheetPr>
    <pageSetUpPr fitToPage="1"/>
  </sheetPr>
  <dimension ref="A2:N15"/>
  <sheetViews>
    <sheetView rightToLeft="1" zoomScale="60" zoomScaleNormal="60"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15.77734375" style="1" customWidth="1"/>
    <col min="2" max="2" width="65.77734375" style="2" customWidth="1"/>
    <col min="3" max="3" width="24.88671875" style="1" customWidth="1"/>
    <col min="4" max="4" width="23.77734375" style="3" customWidth="1"/>
    <col min="5" max="5" width="23.109375" style="1" bestFit="1" customWidth="1"/>
    <col min="6" max="6" width="22.109375" style="3" customWidth="1"/>
    <col min="7" max="7" width="11.44140625" style="1" bestFit="1" customWidth="1"/>
    <col min="8" max="8" width="10.77734375" style="1" bestFit="1" customWidth="1"/>
    <col min="9" max="9" width="76.21875" style="1" bestFit="1" customWidth="1"/>
    <col min="10" max="10" width="17.33203125" style="1" bestFit="1" customWidth="1"/>
    <col min="11" max="11" width="19.109375" style="1" bestFit="1" customWidth="1"/>
    <col min="12" max="12" width="17.21875" style="1" bestFit="1" customWidth="1"/>
    <col min="13" max="13" width="21.21875" style="1" customWidth="1"/>
    <col min="14" max="14" width="9.77734375" style="1" customWidth="1"/>
    <col min="15" max="16384" width="8.88671875" style="1"/>
  </cols>
  <sheetData>
    <row r="2" spans="1:14" ht="15.6" thickBot="1" x14ac:dyDescent="0.3"/>
    <row r="3" spans="1:14" ht="18.600000000000001" x14ac:dyDescent="0.25">
      <c r="A3" s="75" t="s">
        <v>61</v>
      </c>
      <c r="B3" s="76"/>
      <c r="C3" s="76"/>
      <c r="D3" s="76"/>
      <c r="E3" s="76"/>
      <c r="F3" s="77"/>
      <c r="G3" s="62" t="s">
        <v>17</v>
      </c>
      <c r="H3" s="4" t="s">
        <v>18</v>
      </c>
      <c r="I3" s="4" t="s">
        <v>19</v>
      </c>
      <c r="J3" s="4" t="s">
        <v>9</v>
      </c>
      <c r="K3" s="4" t="s">
        <v>30</v>
      </c>
      <c r="L3" s="5" t="s">
        <v>64</v>
      </c>
    </row>
    <row r="4" spans="1:14" ht="19.2" thickBot="1" x14ac:dyDescent="0.6">
      <c r="A4" s="58"/>
      <c r="G4" s="64">
        <v>90</v>
      </c>
      <c r="H4" s="24">
        <v>0.1</v>
      </c>
      <c r="I4" s="23">
        <v>0.1</v>
      </c>
      <c r="J4" s="24">
        <v>1</v>
      </c>
      <c r="K4" s="63">
        <v>1.75</v>
      </c>
      <c r="L4" s="52">
        <v>300</v>
      </c>
    </row>
    <row r="5" spans="1:14" ht="20.399999999999999" x14ac:dyDescent="0.25">
      <c r="A5" s="83" t="s">
        <v>3</v>
      </c>
      <c r="B5" s="84" t="s">
        <v>2</v>
      </c>
      <c r="C5" s="85" t="s">
        <v>0</v>
      </c>
      <c r="D5" s="86" t="s">
        <v>4</v>
      </c>
      <c r="E5" s="85" t="s">
        <v>1</v>
      </c>
      <c r="F5" s="87" t="s">
        <v>5</v>
      </c>
    </row>
    <row r="6" spans="1:14" ht="37.200000000000003" x14ac:dyDescent="0.25">
      <c r="A6" s="32" t="s">
        <v>25</v>
      </c>
      <c r="B6" s="33" t="s">
        <v>53</v>
      </c>
      <c r="C6" s="34" t="s">
        <v>26</v>
      </c>
      <c r="D6" s="35">
        <v>2890</v>
      </c>
      <c r="E6" s="37">
        <f>G4*10000</f>
        <v>900000</v>
      </c>
      <c r="F6" s="36">
        <f>E6*D6</f>
        <v>2601000000</v>
      </c>
      <c r="G6" s="61" t="s">
        <v>55</v>
      </c>
    </row>
    <row r="7" spans="1:14" ht="37.200000000000003" x14ac:dyDescent="0.25">
      <c r="A7" s="32" t="s">
        <v>57</v>
      </c>
      <c r="B7" s="33" t="s">
        <v>58</v>
      </c>
      <c r="C7" s="34" t="s">
        <v>26</v>
      </c>
      <c r="D7" s="35">
        <v>6680</v>
      </c>
      <c r="E7" s="37">
        <f>G4*10000</f>
        <v>900000</v>
      </c>
      <c r="F7" s="36">
        <f t="shared" ref="F7:F14" si="0">E7*D7</f>
        <v>6012000000</v>
      </c>
      <c r="G7" s="61" t="s">
        <v>55</v>
      </c>
    </row>
    <row r="8" spans="1:14" ht="37.200000000000003" x14ac:dyDescent="0.25">
      <c r="A8" s="32" t="s">
        <v>54</v>
      </c>
      <c r="B8" s="33" t="s">
        <v>47</v>
      </c>
      <c r="C8" s="34" t="s">
        <v>7</v>
      </c>
      <c r="D8" s="35">
        <v>318500</v>
      </c>
      <c r="E8" s="37">
        <f>G4*10000*H4</f>
        <v>90000</v>
      </c>
      <c r="F8" s="36">
        <f t="shared" si="0"/>
        <v>28665000000</v>
      </c>
      <c r="G8" s="61" t="s">
        <v>55</v>
      </c>
    </row>
    <row r="9" spans="1:14" ht="37.200000000000003" x14ac:dyDescent="0.25">
      <c r="A9" s="32" t="s">
        <v>65</v>
      </c>
      <c r="B9" s="33" t="s">
        <v>66</v>
      </c>
      <c r="C9" s="34" t="s">
        <v>7</v>
      </c>
      <c r="D9" s="35">
        <v>256500</v>
      </c>
      <c r="E9" s="37">
        <f>G4*H4*J4*10000</f>
        <v>90000</v>
      </c>
      <c r="F9" s="36">
        <f t="shared" si="0"/>
        <v>23085000000</v>
      </c>
      <c r="G9" s="61"/>
    </row>
    <row r="10" spans="1:14" ht="55.8" x14ac:dyDescent="0.25">
      <c r="A10" s="38" t="s">
        <v>59</v>
      </c>
      <c r="B10" s="39" t="s">
        <v>60</v>
      </c>
      <c r="C10" s="40" t="s">
        <v>7</v>
      </c>
      <c r="D10" s="41">
        <v>347000</v>
      </c>
      <c r="E10" s="41">
        <f>G4*I4*J4*10000</f>
        <v>90000</v>
      </c>
      <c r="F10" s="42">
        <f t="shared" si="0"/>
        <v>31230000000</v>
      </c>
      <c r="G10" s="61" t="s">
        <v>55</v>
      </c>
      <c r="H10" s="90"/>
      <c r="I10" s="90"/>
      <c r="J10" s="90"/>
      <c r="K10" s="90"/>
      <c r="L10" s="90"/>
      <c r="M10" s="90"/>
      <c r="N10" s="90"/>
    </row>
    <row r="11" spans="1:14" ht="55.8" x14ac:dyDescent="0.25">
      <c r="A11" s="38" t="s">
        <v>50</v>
      </c>
      <c r="B11" s="39" t="s">
        <v>49</v>
      </c>
      <c r="C11" s="40" t="s">
        <v>7</v>
      </c>
      <c r="D11" s="41">
        <v>1258000</v>
      </c>
      <c r="E11" s="65">
        <f>J4*I4*G4*10000</f>
        <v>90000</v>
      </c>
      <c r="F11" s="42">
        <f t="shared" si="0"/>
        <v>113220000000</v>
      </c>
      <c r="G11" s="61" t="s">
        <v>55</v>
      </c>
      <c r="H11" s="90"/>
      <c r="I11" s="90"/>
      <c r="J11" s="90"/>
      <c r="K11" s="90"/>
      <c r="L11" s="90"/>
      <c r="M11" s="90"/>
      <c r="N11" s="90"/>
    </row>
    <row r="12" spans="1:14" ht="32.4" customHeight="1" x14ac:dyDescent="0.25">
      <c r="A12" s="38" t="s">
        <v>48</v>
      </c>
      <c r="B12" s="39" t="s">
        <v>67</v>
      </c>
      <c r="C12" s="40" t="s">
        <v>8</v>
      </c>
      <c r="D12" s="65">
        <v>40600</v>
      </c>
      <c r="E12" s="41">
        <f>G4*10000*H4*10</f>
        <v>900000</v>
      </c>
      <c r="F12" s="42">
        <f t="shared" si="0"/>
        <v>36540000000</v>
      </c>
      <c r="G12" s="61" t="s">
        <v>55</v>
      </c>
      <c r="H12" s="91"/>
      <c r="I12" s="92"/>
      <c r="J12" s="93"/>
      <c r="K12" s="94"/>
      <c r="L12" s="95"/>
      <c r="M12" s="96"/>
      <c r="N12" s="97"/>
    </row>
    <row r="13" spans="1:14" ht="37.799999999999997" thickBot="1" x14ac:dyDescent="0.3">
      <c r="A13" s="38" t="s">
        <v>62</v>
      </c>
      <c r="B13" s="39" t="s">
        <v>63</v>
      </c>
      <c r="C13" s="82" t="s">
        <v>8</v>
      </c>
      <c r="D13" s="41">
        <v>81300</v>
      </c>
      <c r="E13" s="65">
        <f>(G4*I4*10000*L4*14)/1000</f>
        <v>378000</v>
      </c>
      <c r="F13" s="42">
        <f t="shared" si="0"/>
        <v>30731400000</v>
      </c>
      <c r="G13" s="61" t="s">
        <v>55</v>
      </c>
      <c r="H13" s="90"/>
      <c r="I13" s="90"/>
      <c r="J13" s="90"/>
      <c r="K13" s="90"/>
      <c r="L13" s="90"/>
      <c r="M13" s="90"/>
      <c r="N13" s="90"/>
    </row>
    <row r="14" spans="1:14" ht="41.4" customHeight="1" thickBot="1" x14ac:dyDescent="0.3">
      <c r="A14" s="43" t="s">
        <v>51</v>
      </c>
      <c r="B14" s="44" t="s">
        <v>52</v>
      </c>
      <c r="C14" s="88" t="s">
        <v>8</v>
      </c>
      <c r="D14" s="59">
        <v>40600</v>
      </c>
      <c r="E14" s="89">
        <f>G4*H4*J4*10000*24</f>
        <v>2160000</v>
      </c>
      <c r="F14" s="98">
        <f t="shared" si="0"/>
        <v>87696000000</v>
      </c>
      <c r="G14" s="100" t="s">
        <v>55</v>
      </c>
      <c r="H14" s="101" t="s">
        <v>27</v>
      </c>
      <c r="I14" s="99" t="s">
        <v>28</v>
      </c>
      <c r="J14" s="66" t="s">
        <v>29</v>
      </c>
      <c r="K14" s="67">
        <v>19600</v>
      </c>
      <c r="L14" s="68">
        <f>G4*H4*K4*10000*70</f>
        <v>11025000</v>
      </c>
      <c r="M14" s="61" t="s">
        <v>56</v>
      </c>
    </row>
    <row r="15" spans="1:14" ht="19.2" thickBot="1" x14ac:dyDescent="0.3">
      <c r="E15" s="56" t="s">
        <v>6</v>
      </c>
      <c r="F15" s="57">
        <f>SUM(F6:F14)</f>
        <v>359780400000</v>
      </c>
    </row>
  </sheetData>
  <mergeCells count="1">
    <mergeCell ref="A3:F3"/>
  </mergeCells>
  <pageMargins left="0.7" right="0.7" top="0.75" bottom="0.75" header="0.3" footer="0.3"/>
  <pageSetup scale="76" fitToHeight="0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5A9B-419D-42C1-B2B5-A9660535CD64}">
  <sheetPr>
    <pageSetUpPr fitToPage="1"/>
  </sheetPr>
  <dimension ref="A2:N15"/>
  <sheetViews>
    <sheetView rightToLeft="1" zoomScale="60" zoomScaleNormal="60"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15.77734375" style="1" customWidth="1"/>
    <col min="2" max="2" width="65.77734375" style="2" customWidth="1"/>
    <col min="3" max="3" width="24.88671875" style="1" customWidth="1"/>
    <col min="4" max="4" width="23.77734375" style="3" customWidth="1"/>
    <col min="5" max="5" width="23.109375" style="1" bestFit="1" customWidth="1"/>
    <col min="6" max="6" width="22.109375" style="3" customWidth="1"/>
    <col min="7" max="7" width="11.44140625" style="1" bestFit="1" customWidth="1"/>
    <col min="8" max="8" width="10.77734375" style="1" bestFit="1" customWidth="1"/>
    <col min="9" max="9" width="76.21875" style="1" bestFit="1" customWidth="1"/>
    <col min="10" max="10" width="17.33203125" style="1" bestFit="1" customWidth="1"/>
    <col min="11" max="11" width="19.109375" style="1" bestFit="1" customWidth="1"/>
    <col min="12" max="12" width="17.21875" style="1" bestFit="1" customWidth="1"/>
    <col min="13" max="13" width="21.21875" style="1" customWidth="1"/>
    <col min="14" max="14" width="9.77734375" style="1" customWidth="1"/>
    <col min="15" max="16384" width="8.88671875" style="1"/>
  </cols>
  <sheetData>
    <row r="2" spans="1:14" ht="15.6" thickBot="1" x14ac:dyDescent="0.3"/>
    <row r="3" spans="1:14" ht="18.600000000000001" x14ac:dyDescent="0.25">
      <c r="A3" s="75" t="s">
        <v>61</v>
      </c>
      <c r="B3" s="76"/>
      <c r="C3" s="76"/>
      <c r="D3" s="76"/>
      <c r="E3" s="76"/>
      <c r="F3" s="77"/>
      <c r="G3" s="62" t="s">
        <v>17</v>
      </c>
      <c r="H3" s="4" t="s">
        <v>18</v>
      </c>
      <c r="I3" s="4" t="s">
        <v>19</v>
      </c>
      <c r="J3" s="4" t="s">
        <v>9</v>
      </c>
      <c r="K3" s="4" t="s">
        <v>30</v>
      </c>
      <c r="L3" s="5" t="s">
        <v>64</v>
      </c>
    </row>
    <row r="4" spans="1:14" ht="19.2" thickBot="1" x14ac:dyDescent="0.6">
      <c r="A4" s="58"/>
      <c r="G4" s="64">
        <v>90</v>
      </c>
      <c r="H4" s="24">
        <v>0.2</v>
      </c>
      <c r="I4" s="23">
        <v>0.2</v>
      </c>
      <c r="J4" s="24">
        <v>1</v>
      </c>
      <c r="K4" s="63">
        <v>1.75</v>
      </c>
      <c r="L4" s="52">
        <v>300</v>
      </c>
    </row>
    <row r="5" spans="1:14" ht="20.399999999999999" x14ac:dyDescent="0.25">
      <c r="A5" s="83" t="s">
        <v>3</v>
      </c>
      <c r="B5" s="84" t="s">
        <v>2</v>
      </c>
      <c r="C5" s="85" t="s">
        <v>0</v>
      </c>
      <c r="D5" s="86" t="s">
        <v>4</v>
      </c>
      <c r="E5" s="85" t="s">
        <v>1</v>
      </c>
      <c r="F5" s="87" t="s">
        <v>5</v>
      </c>
    </row>
    <row r="6" spans="1:14" ht="37.200000000000003" x14ac:dyDescent="0.25">
      <c r="A6" s="32" t="s">
        <v>25</v>
      </c>
      <c r="B6" s="33" t="s">
        <v>53</v>
      </c>
      <c r="C6" s="34" t="s">
        <v>26</v>
      </c>
      <c r="D6" s="35">
        <v>2890</v>
      </c>
      <c r="E6" s="37">
        <f>G4*10000</f>
        <v>900000</v>
      </c>
      <c r="F6" s="36">
        <f>E6*D6</f>
        <v>2601000000</v>
      </c>
      <c r="G6" s="61" t="s">
        <v>55</v>
      </c>
    </row>
    <row r="7" spans="1:14" ht="37.200000000000003" x14ac:dyDescent="0.25">
      <c r="A7" s="32" t="s">
        <v>57</v>
      </c>
      <c r="B7" s="33" t="s">
        <v>58</v>
      </c>
      <c r="C7" s="34" t="s">
        <v>26</v>
      </c>
      <c r="D7" s="35">
        <v>6680</v>
      </c>
      <c r="E7" s="37">
        <f>G4*10000</f>
        <v>900000</v>
      </c>
      <c r="F7" s="36">
        <f t="shared" ref="F7:F13" si="0">E7*D7</f>
        <v>6012000000</v>
      </c>
      <c r="G7" s="61" t="s">
        <v>55</v>
      </c>
    </row>
    <row r="8" spans="1:14" ht="37.200000000000003" x14ac:dyDescent="0.25">
      <c r="A8" s="32" t="s">
        <v>54</v>
      </c>
      <c r="B8" s="33" t="s">
        <v>47</v>
      </c>
      <c r="C8" s="34" t="s">
        <v>7</v>
      </c>
      <c r="D8" s="35">
        <v>318500</v>
      </c>
      <c r="E8" s="37">
        <f>G4*10000*H4</f>
        <v>180000</v>
      </c>
      <c r="F8" s="36">
        <f t="shared" si="0"/>
        <v>57330000000</v>
      </c>
      <c r="G8" s="61" t="s">
        <v>55</v>
      </c>
    </row>
    <row r="9" spans="1:14" ht="37.200000000000003" x14ac:dyDescent="0.25">
      <c r="A9" s="32" t="s">
        <v>65</v>
      </c>
      <c r="B9" s="33" t="s">
        <v>66</v>
      </c>
      <c r="C9" s="34" t="s">
        <v>7</v>
      </c>
      <c r="D9" s="35">
        <v>256500</v>
      </c>
      <c r="E9" s="37">
        <f>G4*H4*J4*10000</f>
        <v>180000</v>
      </c>
      <c r="F9" s="36">
        <f t="shared" si="0"/>
        <v>46170000000</v>
      </c>
      <c r="G9" s="61"/>
    </row>
    <row r="10" spans="1:14" ht="55.8" x14ac:dyDescent="0.25">
      <c r="A10" s="38" t="s">
        <v>59</v>
      </c>
      <c r="B10" s="39" t="s">
        <v>60</v>
      </c>
      <c r="C10" s="40" t="s">
        <v>7</v>
      </c>
      <c r="D10" s="41">
        <v>347000</v>
      </c>
      <c r="E10" s="41">
        <f>G4*I4*J4*10000</f>
        <v>180000</v>
      </c>
      <c r="F10" s="42">
        <f t="shared" ref="F10" si="1">E10*D10</f>
        <v>62460000000</v>
      </c>
      <c r="G10" s="61" t="s">
        <v>55</v>
      </c>
      <c r="H10" s="90"/>
      <c r="I10" s="90"/>
      <c r="J10" s="90"/>
      <c r="K10" s="90"/>
      <c r="L10" s="90"/>
      <c r="M10" s="90"/>
      <c r="N10" s="90"/>
    </row>
    <row r="11" spans="1:14" ht="55.8" x14ac:dyDescent="0.25">
      <c r="A11" s="38" t="s">
        <v>50</v>
      </c>
      <c r="B11" s="39" t="s">
        <v>49</v>
      </c>
      <c r="C11" s="40" t="s">
        <v>7</v>
      </c>
      <c r="D11" s="41">
        <v>1258000</v>
      </c>
      <c r="E11" s="65">
        <f>J4*I4*G4*10000</f>
        <v>180000</v>
      </c>
      <c r="F11" s="42">
        <f t="shared" si="0"/>
        <v>226440000000</v>
      </c>
      <c r="G11" s="61" t="s">
        <v>55</v>
      </c>
      <c r="H11" s="90"/>
      <c r="I11" s="90"/>
      <c r="J11" s="90"/>
      <c r="K11" s="90"/>
      <c r="L11" s="90"/>
      <c r="M11" s="90"/>
      <c r="N11" s="90"/>
    </row>
    <row r="12" spans="1:14" ht="32.4" customHeight="1" x14ac:dyDescent="0.25">
      <c r="A12" s="38" t="s">
        <v>48</v>
      </c>
      <c r="B12" s="39" t="s">
        <v>67</v>
      </c>
      <c r="C12" s="40" t="s">
        <v>8</v>
      </c>
      <c r="D12" s="65">
        <v>40600</v>
      </c>
      <c r="E12" s="41">
        <f>G4*10000*H4*10</f>
        <v>1800000</v>
      </c>
      <c r="F12" s="42">
        <f t="shared" ref="F12" si="2">E12*D12</f>
        <v>73080000000</v>
      </c>
      <c r="G12" s="61" t="s">
        <v>55</v>
      </c>
      <c r="H12" s="91"/>
      <c r="I12" s="92"/>
      <c r="J12" s="93"/>
      <c r="K12" s="94"/>
      <c r="L12" s="95"/>
      <c r="M12" s="96"/>
      <c r="N12" s="97"/>
    </row>
    <row r="13" spans="1:14" ht="37.799999999999997" thickBot="1" x14ac:dyDescent="0.3">
      <c r="A13" s="38" t="s">
        <v>62</v>
      </c>
      <c r="B13" s="39" t="s">
        <v>63</v>
      </c>
      <c r="C13" s="82" t="s">
        <v>8</v>
      </c>
      <c r="D13" s="41">
        <v>81300</v>
      </c>
      <c r="E13" s="65">
        <f>(G4*I4*10000*L4*14)/1000</f>
        <v>756000</v>
      </c>
      <c r="F13" s="42">
        <f t="shared" si="0"/>
        <v>61462800000</v>
      </c>
      <c r="G13" s="61" t="s">
        <v>55</v>
      </c>
      <c r="H13" s="90"/>
      <c r="I13" s="90"/>
      <c r="J13" s="90"/>
      <c r="K13" s="90"/>
      <c r="L13" s="90"/>
      <c r="M13" s="90"/>
      <c r="N13" s="90"/>
    </row>
    <row r="14" spans="1:14" ht="41.4" customHeight="1" thickBot="1" x14ac:dyDescent="0.3">
      <c r="A14" s="43" t="s">
        <v>51</v>
      </c>
      <c r="B14" s="44" t="s">
        <v>52</v>
      </c>
      <c r="C14" s="88" t="s">
        <v>8</v>
      </c>
      <c r="D14" s="59">
        <v>40600</v>
      </c>
      <c r="E14" s="89">
        <f>G4*H4*J4*10000*24</f>
        <v>4320000</v>
      </c>
      <c r="F14" s="98">
        <f t="shared" ref="F14" si="3">E14*D14</f>
        <v>175392000000</v>
      </c>
      <c r="G14" s="100" t="s">
        <v>55</v>
      </c>
      <c r="H14" s="101" t="s">
        <v>27</v>
      </c>
      <c r="I14" s="99" t="s">
        <v>28</v>
      </c>
      <c r="J14" s="66" t="s">
        <v>29</v>
      </c>
      <c r="K14" s="67">
        <v>19600</v>
      </c>
      <c r="L14" s="68">
        <f>G4*H4*K4*10000*70</f>
        <v>22050000</v>
      </c>
      <c r="M14" s="61" t="s">
        <v>56</v>
      </c>
    </row>
    <row r="15" spans="1:14" ht="19.2" thickBot="1" x14ac:dyDescent="0.3">
      <c r="E15" s="56" t="s">
        <v>6</v>
      </c>
      <c r="F15" s="57">
        <f>SUM(F6:F14)</f>
        <v>710947800000</v>
      </c>
    </row>
  </sheetData>
  <mergeCells count="1">
    <mergeCell ref="A3:F3"/>
  </mergeCells>
  <pageMargins left="0.7" right="0.7" top="0.75" bottom="0.75" header="0.3" footer="0.3"/>
  <pageSetup scale="76" fitToHeight="0" orientation="landscape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6701-F358-48E7-8777-8BF87AF82327}">
  <sheetPr>
    <pageSetUpPr fitToPage="1"/>
  </sheetPr>
  <dimension ref="A2:N15"/>
  <sheetViews>
    <sheetView rightToLeft="1" zoomScale="60" zoomScaleNormal="60" workbookViewId="0">
      <pane ySplit="1" topLeftCell="A2" activePane="bottomLeft" state="frozen"/>
      <selection pane="bottomLeft" activeCell="F15" sqref="F15"/>
    </sheetView>
  </sheetViews>
  <sheetFormatPr defaultRowHeight="15" x14ac:dyDescent="0.25"/>
  <cols>
    <col min="1" max="1" width="15.77734375" style="1" customWidth="1"/>
    <col min="2" max="2" width="65.77734375" style="2" customWidth="1"/>
    <col min="3" max="3" width="24.88671875" style="1" customWidth="1"/>
    <col min="4" max="4" width="23.77734375" style="3" customWidth="1"/>
    <col min="5" max="5" width="23.109375" style="1" bestFit="1" customWidth="1"/>
    <col min="6" max="6" width="22.109375" style="3" customWidth="1"/>
    <col min="7" max="7" width="11.44140625" style="1" bestFit="1" customWidth="1"/>
    <col min="8" max="8" width="10.77734375" style="1" bestFit="1" customWidth="1"/>
    <col min="9" max="9" width="76.21875" style="1" bestFit="1" customWidth="1"/>
    <col min="10" max="10" width="17.33203125" style="1" bestFit="1" customWidth="1"/>
    <col min="11" max="11" width="19.109375" style="1" bestFit="1" customWidth="1"/>
    <col min="12" max="12" width="17.21875" style="1" bestFit="1" customWidth="1"/>
    <col min="13" max="13" width="21.21875" style="1" customWidth="1"/>
    <col min="14" max="14" width="9.77734375" style="1" customWidth="1"/>
    <col min="15" max="16384" width="8.88671875" style="1"/>
  </cols>
  <sheetData>
    <row r="2" spans="1:14" ht="15.6" thickBot="1" x14ac:dyDescent="0.3"/>
    <row r="3" spans="1:14" ht="18.600000000000001" x14ac:dyDescent="0.25">
      <c r="A3" s="75" t="s">
        <v>61</v>
      </c>
      <c r="B3" s="76"/>
      <c r="C3" s="76"/>
      <c r="D3" s="76"/>
      <c r="E3" s="76"/>
      <c r="F3" s="77"/>
      <c r="G3" s="62" t="s">
        <v>17</v>
      </c>
      <c r="H3" s="4" t="s">
        <v>18</v>
      </c>
      <c r="I3" s="4" t="s">
        <v>19</v>
      </c>
      <c r="J3" s="4" t="s">
        <v>9</v>
      </c>
      <c r="K3" s="4" t="s">
        <v>30</v>
      </c>
      <c r="L3" s="5" t="s">
        <v>64</v>
      </c>
    </row>
    <row r="4" spans="1:14" ht="19.2" thickBot="1" x14ac:dyDescent="0.6">
      <c r="A4" s="58"/>
      <c r="G4" s="64">
        <v>90</v>
      </c>
      <c r="H4" s="24">
        <v>0.4</v>
      </c>
      <c r="I4" s="23">
        <v>0.4</v>
      </c>
      <c r="J4" s="24">
        <v>1</v>
      </c>
      <c r="K4" s="63">
        <v>1.75</v>
      </c>
      <c r="L4" s="52">
        <v>300</v>
      </c>
    </row>
    <row r="5" spans="1:14" ht="20.399999999999999" x14ac:dyDescent="0.25">
      <c r="A5" s="83" t="s">
        <v>3</v>
      </c>
      <c r="B5" s="84" t="s">
        <v>2</v>
      </c>
      <c r="C5" s="85" t="s">
        <v>0</v>
      </c>
      <c r="D5" s="86" t="s">
        <v>4</v>
      </c>
      <c r="E5" s="85" t="s">
        <v>1</v>
      </c>
      <c r="F5" s="87" t="s">
        <v>5</v>
      </c>
    </row>
    <row r="6" spans="1:14" ht="37.200000000000003" x14ac:dyDescent="0.25">
      <c r="A6" s="32" t="s">
        <v>25</v>
      </c>
      <c r="B6" s="33" t="s">
        <v>53</v>
      </c>
      <c r="C6" s="34" t="s">
        <v>26</v>
      </c>
      <c r="D6" s="35">
        <v>2890</v>
      </c>
      <c r="E6" s="37">
        <f>G4*10000</f>
        <v>900000</v>
      </c>
      <c r="F6" s="36">
        <f>E6*D6</f>
        <v>2601000000</v>
      </c>
      <c r="G6" s="61" t="s">
        <v>55</v>
      </c>
    </row>
    <row r="7" spans="1:14" ht="37.200000000000003" x14ac:dyDescent="0.25">
      <c r="A7" s="32" t="s">
        <v>57</v>
      </c>
      <c r="B7" s="33" t="s">
        <v>58</v>
      </c>
      <c r="C7" s="34" t="s">
        <v>26</v>
      </c>
      <c r="D7" s="35">
        <v>6680</v>
      </c>
      <c r="E7" s="37">
        <f>G4*10000</f>
        <v>900000</v>
      </c>
      <c r="F7" s="36">
        <f t="shared" ref="F7:F14" si="0">E7*D7</f>
        <v>6012000000</v>
      </c>
      <c r="G7" s="61" t="s">
        <v>55</v>
      </c>
    </row>
    <row r="8" spans="1:14" ht="37.200000000000003" x14ac:dyDescent="0.25">
      <c r="A8" s="32" t="s">
        <v>54</v>
      </c>
      <c r="B8" s="33" t="s">
        <v>47</v>
      </c>
      <c r="C8" s="34" t="s">
        <v>7</v>
      </c>
      <c r="D8" s="35">
        <v>318500</v>
      </c>
      <c r="E8" s="37">
        <f>G4*10000*H4</f>
        <v>360000</v>
      </c>
      <c r="F8" s="36">
        <f t="shared" si="0"/>
        <v>114660000000</v>
      </c>
      <c r="G8" s="61" t="s">
        <v>55</v>
      </c>
    </row>
    <row r="9" spans="1:14" ht="37.200000000000003" x14ac:dyDescent="0.25">
      <c r="A9" s="32" t="s">
        <v>65</v>
      </c>
      <c r="B9" s="33" t="s">
        <v>66</v>
      </c>
      <c r="C9" s="34" t="s">
        <v>7</v>
      </c>
      <c r="D9" s="35">
        <v>256500</v>
      </c>
      <c r="E9" s="37">
        <f>G4*H4*J4*10000</f>
        <v>360000</v>
      </c>
      <c r="F9" s="36">
        <f t="shared" si="0"/>
        <v>92340000000</v>
      </c>
      <c r="G9" s="61"/>
    </row>
    <row r="10" spans="1:14" ht="55.8" x14ac:dyDescent="0.25">
      <c r="A10" s="38" t="s">
        <v>59</v>
      </c>
      <c r="B10" s="39" t="s">
        <v>60</v>
      </c>
      <c r="C10" s="40" t="s">
        <v>7</v>
      </c>
      <c r="D10" s="41">
        <v>347000</v>
      </c>
      <c r="E10" s="41">
        <f>G4*I4*J4*10000</f>
        <v>360000</v>
      </c>
      <c r="F10" s="42">
        <f t="shared" si="0"/>
        <v>124920000000</v>
      </c>
      <c r="G10" s="61" t="s">
        <v>55</v>
      </c>
      <c r="H10" s="90"/>
      <c r="I10" s="90"/>
      <c r="J10" s="90"/>
      <c r="K10" s="90"/>
      <c r="L10" s="90"/>
      <c r="M10" s="90"/>
      <c r="N10" s="90"/>
    </row>
    <row r="11" spans="1:14" ht="55.8" x14ac:dyDescent="0.25">
      <c r="A11" s="38" t="s">
        <v>50</v>
      </c>
      <c r="B11" s="39" t="s">
        <v>49</v>
      </c>
      <c r="C11" s="40" t="s">
        <v>7</v>
      </c>
      <c r="D11" s="41">
        <v>1258000</v>
      </c>
      <c r="E11" s="65">
        <f>J4*I4*G4*10000</f>
        <v>360000</v>
      </c>
      <c r="F11" s="42">
        <f t="shared" si="0"/>
        <v>452880000000</v>
      </c>
      <c r="G11" s="61" t="s">
        <v>55</v>
      </c>
      <c r="H11" s="90"/>
      <c r="I11" s="90"/>
      <c r="J11" s="90"/>
      <c r="K11" s="90"/>
      <c r="L11" s="90"/>
      <c r="M11" s="90"/>
      <c r="N11" s="90"/>
    </row>
    <row r="12" spans="1:14" ht="32.4" customHeight="1" x14ac:dyDescent="0.25">
      <c r="A12" s="38" t="s">
        <v>48</v>
      </c>
      <c r="B12" s="39" t="s">
        <v>67</v>
      </c>
      <c r="C12" s="40" t="s">
        <v>8</v>
      </c>
      <c r="D12" s="65">
        <v>40600</v>
      </c>
      <c r="E12" s="41">
        <f>G4*10000*H4*10</f>
        <v>3600000</v>
      </c>
      <c r="F12" s="42">
        <f t="shared" si="0"/>
        <v>146160000000</v>
      </c>
      <c r="G12" s="61" t="s">
        <v>55</v>
      </c>
      <c r="H12" s="91"/>
      <c r="I12" s="92"/>
      <c r="J12" s="93"/>
      <c r="K12" s="94"/>
      <c r="L12" s="95"/>
      <c r="M12" s="96"/>
      <c r="N12" s="97"/>
    </row>
    <row r="13" spans="1:14" ht="37.799999999999997" thickBot="1" x14ac:dyDescent="0.3">
      <c r="A13" s="38" t="s">
        <v>62</v>
      </c>
      <c r="B13" s="39" t="s">
        <v>63</v>
      </c>
      <c r="C13" s="82" t="s">
        <v>8</v>
      </c>
      <c r="D13" s="41">
        <v>81300</v>
      </c>
      <c r="E13" s="65">
        <f>(G4*I4*10000*L4*14)/1000</f>
        <v>1512000</v>
      </c>
      <c r="F13" s="42">
        <f t="shared" si="0"/>
        <v>122925600000</v>
      </c>
      <c r="G13" s="61" t="s">
        <v>55</v>
      </c>
      <c r="H13" s="90"/>
      <c r="I13" s="90"/>
      <c r="J13" s="90"/>
      <c r="K13" s="90"/>
      <c r="L13" s="90"/>
      <c r="M13" s="90"/>
      <c r="N13" s="90"/>
    </row>
    <row r="14" spans="1:14" ht="41.4" customHeight="1" thickBot="1" x14ac:dyDescent="0.3">
      <c r="A14" s="43" t="s">
        <v>51</v>
      </c>
      <c r="B14" s="44" t="s">
        <v>52</v>
      </c>
      <c r="C14" s="88" t="s">
        <v>8</v>
      </c>
      <c r="D14" s="59">
        <v>40600</v>
      </c>
      <c r="E14" s="89">
        <f>G4*H4*J4*10000*24</f>
        <v>8640000</v>
      </c>
      <c r="F14" s="98">
        <f t="shared" si="0"/>
        <v>350784000000</v>
      </c>
      <c r="G14" s="100" t="s">
        <v>55</v>
      </c>
      <c r="H14" s="101" t="s">
        <v>27</v>
      </c>
      <c r="I14" s="99" t="s">
        <v>28</v>
      </c>
      <c r="J14" s="66" t="s">
        <v>29</v>
      </c>
      <c r="K14" s="67">
        <v>19600</v>
      </c>
      <c r="L14" s="68">
        <f>G4*H4*K4*10000*70</f>
        <v>44100000</v>
      </c>
      <c r="M14" s="61" t="s">
        <v>56</v>
      </c>
    </row>
    <row r="15" spans="1:14" ht="19.2" thickBot="1" x14ac:dyDescent="0.3">
      <c r="E15" s="56" t="s">
        <v>6</v>
      </c>
      <c r="F15" s="57">
        <f>SUM(F6:F14)</f>
        <v>1413282600000</v>
      </c>
    </row>
  </sheetData>
  <mergeCells count="1">
    <mergeCell ref="A3:F3"/>
  </mergeCells>
  <pageMargins left="0.7" right="0.7" top="0.75" bottom="0.75" header="0.3" footer="0.3"/>
  <pageSetup scale="76" fitToHeight="0" orientation="landscape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0311-0534-42A7-B1B2-00C1AA64581A}">
  <dimension ref="D1:N19"/>
  <sheetViews>
    <sheetView rightToLeft="1" topLeftCell="C1" workbookViewId="0">
      <selection activeCell="E13" sqref="E13"/>
    </sheetView>
  </sheetViews>
  <sheetFormatPr defaultRowHeight="13.2" x14ac:dyDescent="0.25"/>
  <cols>
    <col min="4" max="4" width="7.77734375" customWidth="1"/>
    <col min="5" max="5" width="73.5546875" customWidth="1"/>
    <col min="7" max="7" width="14.21875" bestFit="1" customWidth="1"/>
    <col min="8" max="8" width="23.109375" bestFit="1" customWidth="1"/>
    <col min="9" max="9" width="19.6640625" customWidth="1"/>
    <col min="11" max="11" width="11.5546875" bestFit="1" customWidth="1"/>
    <col min="13" max="13" width="11.88671875" bestFit="1" customWidth="1"/>
  </cols>
  <sheetData>
    <row r="1" spans="4:14" ht="13.8" thickBot="1" x14ac:dyDescent="0.3"/>
    <row r="2" spans="4:14" ht="13.8" thickBot="1" x14ac:dyDescent="0.3">
      <c r="J2" s="79" t="s">
        <v>42</v>
      </c>
      <c r="K2" s="80"/>
      <c r="L2" s="80"/>
      <c r="M2" s="80"/>
      <c r="N2" s="81"/>
    </row>
    <row r="3" spans="4:14" x14ac:dyDescent="0.25">
      <c r="J3" s="45" t="s">
        <v>38</v>
      </c>
      <c r="K3" s="46" t="s">
        <v>36</v>
      </c>
      <c r="L3" s="46" t="s">
        <v>34</v>
      </c>
      <c r="M3" s="46" t="s">
        <v>37</v>
      </c>
      <c r="N3" s="47" t="s">
        <v>35</v>
      </c>
    </row>
    <row r="4" spans="4:14" ht="13.8" thickBot="1" x14ac:dyDescent="0.3">
      <c r="J4" s="48">
        <v>7</v>
      </c>
      <c r="K4" s="49">
        <v>6</v>
      </c>
      <c r="L4" s="49">
        <v>5500</v>
      </c>
      <c r="M4" s="49">
        <v>6</v>
      </c>
      <c r="N4" s="50">
        <v>5500</v>
      </c>
    </row>
    <row r="6" spans="4:14" ht="20.399999999999999" x14ac:dyDescent="0.25">
      <c r="D6" s="28" t="s">
        <v>3</v>
      </c>
      <c r="E6" s="26" t="s">
        <v>2</v>
      </c>
      <c r="F6" s="25" t="s">
        <v>0</v>
      </c>
      <c r="G6" s="27" t="s">
        <v>4</v>
      </c>
      <c r="H6" s="25" t="s">
        <v>1</v>
      </c>
      <c r="I6" s="29" t="s">
        <v>5</v>
      </c>
    </row>
    <row r="7" spans="4:14" ht="37.200000000000003" x14ac:dyDescent="0.25">
      <c r="D7" s="32">
        <v>32001</v>
      </c>
      <c r="E7" s="33" t="s">
        <v>39</v>
      </c>
      <c r="F7" s="34" t="s">
        <v>26</v>
      </c>
      <c r="G7" s="35">
        <v>283500</v>
      </c>
      <c r="H7" s="37">
        <f>J4*L4</f>
        <v>38500</v>
      </c>
      <c r="I7" s="36">
        <f>H7*G7</f>
        <v>10914750000</v>
      </c>
    </row>
    <row r="8" spans="4:14" ht="55.8" x14ac:dyDescent="0.25">
      <c r="D8" s="32">
        <v>34601</v>
      </c>
      <c r="E8" s="33" t="s">
        <v>31</v>
      </c>
      <c r="F8" s="34" t="s">
        <v>32</v>
      </c>
      <c r="G8" s="35">
        <v>405000</v>
      </c>
      <c r="H8" s="37">
        <f>K4*L4</f>
        <v>33000</v>
      </c>
      <c r="I8" s="36">
        <f>H8*G8</f>
        <v>13365000000</v>
      </c>
    </row>
    <row r="9" spans="4:14" ht="37.200000000000003" x14ac:dyDescent="0.25">
      <c r="D9" s="32" t="s">
        <v>43</v>
      </c>
      <c r="E9" s="33" t="s">
        <v>44</v>
      </c>
      <c r="F9" s="53" t="s">
        <v>45</v>
      </c>
      <c r="G9" s="35">
        <v>40600</v>
      </c>
      <c r="H9" s="37">
        <f>K4*L4*10</f>
        <v>330000</v>
      </c>
      <c r="I9" s="36">
        <f>H9*G9</f>
        <v>13398000000</v>
      </c>
    </row>
    <row r="10" spans="4:14" ht="37.799999999999997" thickBot="1" x14ac:dyDescent="0.3">
      <c r="D10" s="32">
        <v>35301</v>
      </c>
      <c r="E10" s="33" t="s">
        <v>33</v>
      </c>
      <c r="F10" s="34" t="s">
        <v>32</v>
      </c>
      <c r="G10" s="35">
        <v>347000</v>
      </c>
      <c r="H10" s="37">
        <f>M4*N4*1.2</f>
        <v>39600</v>
      </c>
      <c r="I10" s="36">
        <f>H10*G10</f>
        <v>13741200000</v>
      </c>
    </row>
    <row r="11" spans="4:14" ht="19.2" thickBot="1" x14ac:dyDescent="0.3">
      <c r="H11" s="30" t="s">
        <v>6</v>
      </c>
      <c r="I11" s="31">
        <f>SUM(I7:I10)</f>
        <v>51418950000</v>
      </c>
    </row>
    <row r="15" spans="4:14" x14ac:dyDescent="0.25">
      <c r="E15" s="78" t="s">
        <v>41</v>
      </c>
      <c r="F15" s="78"/>
      <c r="G15" s="78"/>
      <c r="H15" s="78"/>
      <c r="I15" s="78"/>
    </row>
    <row r="16" spans="4:14" x14ac:dyDescent="0.25">
      <c r="E16" s="78"/>
      <c r="F16" s="78"/>
      <c r="G16" s="78"/>
      <c r="H16" s="78"/>
      <c r="I16" s="78"/>
    </row>
    <row r="17" spans="5:9" x14ac:dyDescent="0.25">
      <c r="E17" s="78"/>
      <c r="F17" s="78"/>
      <c r="G17" s="78"/>
      <c r="H17" s="78"/>
      <c r="I17" s="78"/>
    </row>
    <row r="18" spans="5:9" x14ac:dyDescent="0.25">
      <c r="E18" s="78"/>
      <c r="F18" s="78"/>
      <c r="G18" s="78"/>
      <c r="H18" s="78"/>
      <c r="I18" s="78"/>
    </row>
    <row r="19" spans="5:9" x14ac:dyDescent="0.25">
      <c r="E19" s="78"/>
      <c r="F19" s="78"/>
      <c r="G19" s="78"/>
      <c r="H19" s="78"/>
      <c r="I19" s="78"/>
    </row>
  </sheetData>
  <mergeCells count="2">
    <mergeCell ref="E15:I19"/>
    <mergeCell ref="J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هزینه</vt:lpstr>
      <vt:lpstr>طرح 1</vt:lpstr>
      <vt:lpstr>طرح 2</vt:lpstr>
      <vt:lpstr>طرح 3</vt:lpstr>
      <vt:lpstr>سيلبند و كانال بيروني</vt:lpstr>
    </vt:vector>
  </TitlesOfParts>
  <Company>ATNasr.ir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vahid</dc:creator>
  <cp:lastModifiedBy>vahid vahid</cp:lastModifiedBy>
  <cp:lastPrinted>2023-11-11T14:32:03Z</cp:lastPrinted>
  <dcterms:created xsi:type="dcterms:W3CDTF">2011-01-24T12:13:53Z</dcterms:created>
  <dcterms:modified xsi:type="dcterms:W3CDTF">2025-12-15T10:05:30Z</dcterms:modified>
</cp:coreProperties>
</file>