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rdzebel\Desktop\darvish motevali\اکسل\"/>
    </mc:Choice>
  </mc:AlternateContent>
  <xr:revisionPtr revIDLastSave="0" documentId="13_ncr:1_{4D0B5B66-69BA-4905-B2A2-10ACE114BED2}" xr6:coauthVersionLast="47" xr6:coauthVersionMax="47" xr10:uidLastSave="{00000000-0000-0000-0000-000000000000}"/>
  <bookViews>
    <workbookView xWindow="-120" yWindow="-120" windowWidth="20730" windowHeight="11160" xr2:uid="{EB1770F7-9AA1-46A2-A0DC-68F006CD1E28}"/>
  </bookViews>
  <sheets>
    <sheet name="Sheet1" sheetId="1" r:id="rId1"/>
    <sheet name="Population" sheetId="5" r:id="rId2"/>
    <sheet name="Demand" sheetId="6" r:id="rId3"/>
    <sheet name="GDP" sheetId="7" r:id="rId4"/>
    <sheet name="Train Availability" sheetId="3" r:id="rId5"/>
    <sheet name="Initial length of railway lines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1" i="1" l="1" a="1"/>
  <c r="H41" i="1" s="1"/>
  <c r="F41" i="1" a="1"/>
  <c r="F41" i="1" s="1"/>
  <c r="D41" i="1" a="1"/>
  <c r="D41" i="1" s="1"/>
  <c r="B41" i="1" a="1"/>
  <c r="B41" i="1" s="1"/>
  <c r="H40" i="1" a="1"/>
  <c r="H40" i="1" s="1"/>
  <c r="F40" i="1" a="1"/>
  <c r="F40" i="1" s="1"/>
  <c r="D40" i="1" a="1"/>
  <c r="D40" i="1" s="1"/>
  <c r="B40" i="1" a="1"/>
  <c r="B40" i="1" s="1"/>
  <c r="H39" i="1" a="1"/>
  <c r="H39" i="1" s="1"/>
  <c r="F39" i="1" a="1"/>
  <c r="F39" i="1" s="1"/>
  <c r="D39" i="1" a="1"/>
  <c r="D39" i="1" s="1"/>
  <c r="B39" i="1" a="1"/>
  <c r="B39" i="1" s="1"/>
  <c r="H38" i="1" a="1"/>
  <c r="H38" i="1" s="1"/>
  <c r="F38" i="1" a="1"/>
  <c r="F38" i="1" s="1"/>
  <c r="D38" i="1" a="1"/>
  <c r="D38" i="1" s="1"/>
  <c r="B38" i="1" a="1"/>
  <c r="B38" i="1" s="1"/>
  <c r="H37" i="1"/>
  <c r="F37" i="1"/>
  <c r="D37" i="1"/>
  <c r="B37" i="1"/>
  <c r="O37" i="4"/>
  <c r="N37" i="4"/>
  <c r="M37" i="4"/>
  <c r="P37" i="4"/>
  <c r="O36" i="4"/>
  <c r="N36" i="4"/>
  <c r="M36" i="4"/>
  <c r="P36" i="4"/>
  <c r="O35" i="4"/>
  <c r="N35" i="4"/>
  <c r="M35" i="4"/>
  <c r="P35" i="4"/>
  <c r="O34" i="4"/>
  <c r="N34" i="4"/>
  <c r="M34" i="4"/>
  <c r="P34" i="4"/>
  <c r="O33" i="4"/>
  <c r="N33" i="4"/>
  <c r="M33" i="4"/>
  <c r="P33" i="4"/>
  <c r="O32" i="4"/>
  <c r="N32" i="4"/>
  <c r="M32" i="4"/>
  <c r="P32" i="4"/>
  <c r="O31" i="4"/>
  <c r="N31" i="4"/>
  <c r="M31" i="4"/>
  <c r="P31" i="4"/>
  <c r="O30" i="4"/>
  <c r="N30" i="4"/>
  <c r="M30" i="4"/>
  <c r="P30" i="4"/>
  <c r="O29" i="4"/>
  <c r="N29" i="4"/>
  <c r="M29" i="4"/>
  <c r="P29" i="4"/>
  <c r="O28" i="4"/>
  <c r="N28" i="4"/>
  <c r="M28" i="4"/>
  <c r="P28" i="4"/>
  <c r="O27" i="4"/>
  <c r="N27" i="4"/>
  <c r="M27" i="4"/>
  <c r="P27" i="4"/>
  <c r="O26" i="4"/>
  <c r="N26" i="4"/>
  <c r="M26" i="4"/>
  <c r="P26" i="4"/>
  <c r="O25" i="4"/>
  <c r="N25" i="4"/>
  <c r="M25" i="4"/>
  <c r="P25" i="4"/>
  <c r="O24" i="4"/>
  <c r="N24" i="4"/>
  <c r="M24" i="4"/>
  <c r="P24" i="4"/>
  <c r="O23" i="4"/>
  <c r="N23" i="4"/>
  <c r="M23" i="4"/>
  <c r="P23" i="4"/>
  <c r="O22" i="4"/>
  <c r="N22" i="4"/>
  <c r="M22" i="4"/>
  <c r="P22" i="4"/>
  <c r="O21" i="4"/>
  <c r="N21" i="4"/>
  <c r="M21" i="4"/>
  <c r="P21" i="4"/>
  <c r="O20" i="4"/>
  <c r="N20" i="4"/>
  <c r="M20" i="4"/>
  <c r="P20" i="4"/>
  <c r="O19" i="4"/>
  <c r="N19" i="4"/>
  <c r="M19" i="4"/>
  <c r="P19" i="4"/>
  <c r="O18" i="4"/>
  <c r="N18" i="4"/>
  <c r="M18" i="4"/>
  <c r="P18" i="4"/>
  <c r="O17" i="4"/>
  <c r="N17" i="4"/>
  <c r="M17" i="4"/>
  <c r="P17" i="4"/>
  <c r="O16" i="4"/>
  <c r="N16" i="4"/>
  <c r="M16" i="4"/>
  <c r="P16" i="4"/>
  <c r="O15" i="4"/>
  <c r="N15" i="4"/>
  <c r="M15" i="4"/>
  <c r="P15" i="4"/>
  <c r="O14" i="4"/>
  <c r="N14" i="4"/>
  <c r="M14" i="4"/>
  <c r="P14" i="4"/>
  <c r="O13" i="4"/>
  <c r="N13" i="4"/>
  <c r="M13" i="4"/>
  <c r="P13" i="4"/>
  <c r="O12" i="4"/>
  <c r="N12" i="4"/>
  <c r="M12" i="4"/>
  <c r="P12" i="4"/>
  <c r="O11" i="4"/>
  <c r="N11" i="4"/>
  <c r="M11" i="4"/>
  <c r="P11" i="4"/>
  <c r="O10" i="4"/>
  <c r="N10" i="4"/>
  <c r="M10" i="4"/>
  <c r="P10" i="4"/>
  <c r="O9" i="4"/>
  <c r="N9" i="4"/>
  <c r="M9" i="4"/>
  <c r="P9" i="4"/>
  <c r="O8" i="4"/>
  <c r="N8" i="4"/>
  <c r="N38" i="4" s="1"/>
  <c r="T7" i="4" s="1"/>
  <c r="M8" i="4"/>
  <c r="P8" i="4"/>
  <c r="O7" i="4"/>
  <c r="N7" i="4"/>
  <c r="M7" i="4"/>
  <c r="P7" i="4"/>
  <c r="T6" i="4"/>
  <c r="M6" i="4"/>
  <c r="M38" i="4" s="1"/>
  <c r="P6" i="4"/>
  <c r="P38" i="4" s="1"/>
  <c r="T10" i="4" s="1"/>
  <c r="O6" i="4"/>
  <c r="O38" i="4" s="1"/>
  <c r="N6" i="4"/>
  <c r="O5" i="4"/>
  <c r="N5" i="4"/>
  <c r="M5" i="4"/>
  <c r="R37" i="3"/>
  <c r="Q37" i="3"/>
  <c r="P37" i="3"/>
  <c r="S37" i="3"/>
  <c r="R36" i="3"/>
  <c r="Q36" i="3"/>
  <c r="P36" i="3"/>
  <c r="S36" i="3"/>
  <c r="R35" i="3"/>
  <c r="Q35" i="3"/>
  <c r="P35" i="3"/>
  <c r="S35" i="3"/>
  <c r="R34" i="3"/>
  <c r="Q34" i="3"/>
  <c r="P34" i="3"/>
  <c r="S34" i="3"/>
  <c r="R33" i="3"/>
  <c r="Q33" i="3"/>
  <c r="P33" i="3"/>
  <c r="S33" i="3"/>
  <c r="R32" i="3"/>
  <c r="Q32" i="3"/>
  <c r="P32" i="3"/>
  <c r="S32" i="3"/>
  <c r="R31" i="3"/>
  <c r="Q31" i="3"/>
  <c r="P31" i="3"/>
  <c r="S31" i="3"/>
  <c r="R30" i="3"/>
  <c r="Q30" i="3"/>
  <c r="P30" i="3"/>
  <c r="S30" i="3"/>
  <c r="R29" i="3"/>
  <c r="Q29" i="3"/>
  <c r="P29" i="3"/>
  <c r="S29" i="3"/>
  <c r="R28" i="3"/>
  <c r="Q28" i="3"/>
  <c r="P28" i="3"/>
  <c r="S28" i="3"/>
  <c r="R27" i="3"/>
  <c r="Q27" i="3"/>
  <c r="P27" i="3"/>
  <c r="S27" i="3"/>
  <c r="R26" i="3"/>
  <c r="Q26" i="3"/>
  <c r="P26" i="3"/>
  <c r="S26" i="3"/>
  <c r="R25" i="3"/>
  <c r="Q25" i="3"/>
  <c r="P25" i="3"/>
  <c r="S25" i="3"/>
  <c r="R24" i="3"/>
  <c r="Q24" i="3"/>
  <c r="P24" i="3"/>
  <c r="S24" i="3"/>
  <c r="R23" i="3"/>
  <c r="Q23" i="3"/>
  <c r="P23" i="3"/>
  <c r="S23" i="3"/>
  <c r="R22" i="3"/>
  <c r="Q22" i="3"/>
  <c r="P22" i="3"/>
  <c r="S22" i="3"/>
  <c r="R21" i="3"/>
  <c r="Q21" i="3"/>
  <c r="P21" i="3"/>
  <c r="S21" i="3"/>
  <c r="R20" i="3"/>
  <c r="Q20" i="3"/>
  <c r="P20" i="3"/>
  <c r="S20" i="3"/>
  <c r="R19" i="3"/>
  <c r="Q19" i="3"/>
  <c r="P19" i="3"/>
  <c r="S19" i="3"/>
  <c r="R18" i="3"/>
  <c r="Q18" i="3"/>
  <c r="P18" i="3"/>
  <c r="S18" i="3"/>
  <c r="R17" i="3"/>
  <c r="Q17" i="3"/>
  <c r="P17" i="3"/>
  <c r="S17" i="3"/>
  <c r="R16" i="3"/>
  <c r="Q16" i="3"/>
  <c r="P16" i="3"/>
  <c r="S16" i="3"/>
  <c r="R15" i="3"/>
  <c r="Q15" i="3"/>
  <c r="P15" i="3"/>
  <c r="S15" i="3"/>
  <c r="R14" i="3"/>
  <c r="Q14" i="3"/>
  <c r="P14" i="3"/>
  <c r="S14" i="3"/>
  <c r="R13" i="3"/>
  <c r="Q13" i="3"/>
  <c r="P13" i="3"/>
  <c r="S13" i="3"/>
  <c r="R12" i="3"/>
  <c r="Q12" i="3"/>
  <c r="P12" i="3"/>
  <c r="S12" i="3"/>
  <c r="R11" i="3"/>
  <c r="Q11" i="3"/>
  <c r="P11" i="3"/>
  <c r="S11" i="3"/>
  <c r="R10" i="3"/>
  <c r="Q10" i="3"/>
  <c r="P10" i="3"/>
  <c r="S10" i="3"/>
  <c r="R9" i="3"/>
  <c r="Q9" i="3"/>
  <c r="P9" i="3"/>
  <c r="S9" i="3"/>
  <c r="R8" i="3"/>
  <c r="Q8" i="3"/>
  <c r="P8" i="3"/>
  <c r="S8" i="3"/>
  <c r="R7" i="3"/>
  <c r="Q7" i="3"/>
  <c r="P7" i="3"/>
  <c r="S7" i="3"/>
  <c r="W6" i="3"/>
  <c r="R6" i="3"/>
  <c r="Q6" i="3"/>
  <c r="P6" i="3"/>
  <c r="S6" i="3"/>
  <c r="R5" i="3"/>
  <c r="R38" i="3" s="1"/>
  <c r="Q5" i="3"/>
  <c r="Q38" i="3" s="1"/>
  <c r="W7" i="3" s="1"/>
  <c r="P5" i="3"/>
  <c r="P38" i="3" s="1"/>
  <c r="V41" i="7"/>
  <c r="U41" i="7"/>
  <c r="T41" i="7"/>
  <c r="W41" i="7"/>
  <c r="V40" i="7"/>
  <c r="U40" i="7"/>
  <c r="T40" i="7"/>
  <c r="W40" i="7"/>
  <c r="V39" i="7"/>
  <c r="U39" i="7"/>
  <c r="T39" i="7"/>
  <c r="W39" i="7"/>
  <c r="V38" i="7"/>
  <c r="U38" i="7"/>
  <c r="T38" i="7"/>
  <c r="W38" i="7"/>
  <c r="V37" i="7"/>
  <c r="U37" i="7"/>
  <c r="T37" i="7"/>
  <c r="W37" i="7"/>
  <c r="V36" i="7"/>
  <c r="U36" i="7"/>
  <c r="T36" i="7"/>
  <c r="W36" i="7"/>
  <c r="V35" i="7"/>
  <c r="U35" i="7"/>
  <c r="T35" i="7"/>
  <c r="W35" i="7"/>
  <c r="V34" i="7"/>
  <c r="U34" i="7"/>
  <c r="T34" i="7"/>
  <c r="W34" i="7"/>
  <c r="V33" i="7"/>
  <c r="U33" i="7"/>
  <c r="T33" i="7"/>
  <c r="W33" i="7"/>
  <c r="V32" i="7"/>
  <c r="U32" i="7"/>
  <c r="T32" i="7"/>
  <c r="W32" i="7"/>
  <c r="V31" i="7"/>
  <c r="U31" i="7"/>
  <c r="T31" i="7"/>
  <c r="W31" i="7"/>
  <c r="V30" i="7"/>
  <c r="U30" i="7"/>
  <c r="T30" i="7"/>
  <c r="W30" i="7"/>
  <c r="V29" i="7"/>
  <c r="U29" i="7"/>
  <c r="T29" i="7"/>
  <c r="W29" i="7"/>
  <c r="V28" i="7"/>
  <c r="U28" i="7"/>
  <c r="T28" i="7"/>
  <c r="W28" i="7"/>
  <c r="V27" i="7"/>
  <c r="U27" i="7"/>
  <c r="T27" i="7"/>
  <c r="W27" i="7"/>
  <c r="V26" i="7"/>
  <c r="U26" i="7"/>
  <c r="T26" i="7"/>
  <c r="W26" i="7"/>
  <c r="V25" i="7"/>
  <c r="U25" i="7"/>
  <c r="T25" i="7"/>
  <c r="W25" i="7"/>
  <c r="V24" i="7"/>
  <c r="U24" i="7"/>
  <c r="T24" i="7"/>
  <c r="W24" i="7"/>
  <c r="V23" i="7"/>
  <c r="U23" i="7"/>
  <c r="T23" i="7"/>
  <c r="W23" i="7"/>
  <c r="V22" i="7"/>
  <c r="U22" i="7"/>
  <c r="T22" i="7"/>
  <c r="W22" i="7"/>
  <c r="V21" i="7"/>
  <c r="U21" i="7"/>
  <c r="T21" i="7"/>
  <c r="W21" i="7"/>
  <c r="V20" i="7"/>
  <c r="U20" i="7"/>
  <c r="T20" i="7"/>
  <c r="W20" i="7"/>
  <c r="V19" i="7"/>
  <c r="U19" i="7"/>
  <c r="T19" i="7"/>
  <c r="W19" i="7"/>
  <c r="V18" i="7"/>
  <c r="U18" i="7"/>
  <c r="T18" i="7"/>
  <c r="W18" i="7"/>
  <c r="V17" i="7"/>
  <c r="U17" i="7"/>
  <c r="T17" i="7"/>
  <c r="W17" i="7"/>
  <c r="V16" i="7"/>
  <c r="U16" i="7"/>
  <c r="T16" i="7"/>
  <c r="W16" i="7"/>
  <c r="V15" i="7"/>
  <c r="U15" i="7"/>
  <c r="T15" i="7"/>
  <c r="W15" i="7"/>
  <c r="V14" i="7"/>
  <c r="U14" i="7"/>
  <c r="T14" i="7"/>
  <c r="W14" i="7"/>
  <c r="V13" i="7"/>
  <c r="U13" i="7"/>
  <c r="T13" i="7"/>
  <c r="W13" i="7"/>
  <c r="V12" i="7"/>
  <c r="U12" i="7"/>
  <c r="T12" i="7"/>
  <c r="W12" i="7"/>
  <c r="V11" i="7"/>
  <c r="U11" i="7"/>
  <c r="T11" i="7"/>
  <c r="W11" i="7"/>
  <c r="AA10" i="7"/>
  <c r="V10" i="7"/>
  <c r="U10" i="7"/>
  <c r="U42" i="7" s="1"/>
  <c r="AA11" i="7" s="1"/>
  <c r="T10" i="7"/>
  <c r="W10" i="7" s="1"/>
  <c r="W42" i="7" s="1"/>
  <c r="AA14" i="7" s="1"/>
  <c r="V9" i="7"/>
  <c r="U9" i="7"/>
  <c r="T9" i="7"/>
  <c r="W9" i="7"/>
  <c r="S38" i="6"/>
  <c r="R38" i="6"/>
  <c r="Q38" i="6"/>
  <c r="T38" i="6" s="1"/>
  <c r="S37" i="6"/>
  <c r="R37" i="6"/>
  <c r="Q37" i="6"/>
  <c r="T37" i="6"/>
  <c r="S36" i="6"/>
  <c r="R36" i="6"/>
  <c r="Q36" i="6"/>
  <c r="T36" i="6" s="1"/>
  <c r="Q35" i="6"/>
  <c r="T35" i="6" s="1"/>
  <c r="S35" i="6"/>
  <c r="R35" i="6"/>
  <c r="S34" i="6"/>
  <c r="R34" i="6"/>
  <c r="Q34" i="6"/>
  <c r="T34" i="6" s="1"/>
  <c r="Q33" i="6"/>
  <c r="T33" i="6"/>
  <c r="S33" i="6"/>
  <c r="R33" i="6"/>
  <c r="Q32" i="6"/>
  <c r="T32" i="6"/>
  <c r="S32" i="6"/>
  <c r="R32" i="6"/>
  <c r="S31" i="6"/>
  <c r="R31" i="6"/>
  <c r="Q31" i="6"/>
  <c r="T31" i="6"/>
  <c r="Q30" i="6"/>
  <c r="T30" i="6"/>
  <c r="S30" i="6"/>
  <c r="R30" i="6"/>
  <c r="Q29" i="6"/>
  <c r="T29" i="6"/>
  <c r="S29" i="6"/>
  <c r="R29" i="6"/>
  <c r="S28" i="6"/>
  <c r="R28" i="6"/>
  <c r="Q28" i="6"/>
  <c r="T28" i="6" s="1"/>
  <c r="Q27" i="6"/>
  <c r="T27" i="6"/>
  <c r="S27" i="6"/>
  <c r="R27" i="6"/>
  <c r="Q26" i="6"/>
  <c r="T26" i="6"/>
  <c r="S26" i="6"/>
  <c r="R26" i="6"/>
  <c r="S25" i="6"/>
  <c r="R25" i="6"/>
  <c r="Q25" i="6"/>
  <c r="T25" i="6"/>
  <c r="Q24" i="6"/>
  <c r="T24" i="6"/>
  <c r="S24" i="6"/>
  <c r="R24" i="6"/>
  <c r="Q23" i="6"/>
  <c r="T23" i="6"/>
  <c r="S23" i="6"/>
  <c r="R23" i="6"/>
  <c r="S22" i="6"/>
  <c r="R22" i="6"/>
  <c r="Q22" i="6"/>
  <c r="T22" i="6" s="1"/>
  <c r="Q21" i="6"/>
  <c r="T21" i="6"/>
  <c r="S21" i="6"/>
  <c r="R21" i="6"/>
  <c r="Q20" i="6"/>
  <c r="T20" i="6"/>
  <c r="S20" i="6"/>
  <c r="R20" i="6"/>
  <c r="S19" i="6"/>
  <c r="R19" i="6"/>
  <c r="Q19" i="6"/>
  <c r="T19" i="6"/>
  <c r="Q18" i="6"/>
  <c r="T18" i="6"/>
  <c r="S18" i="6"/>
  <c r="R18" i="6"/>
  <c r="Q17" i="6"/>
  <c r="T17" i="6"/>
  <c r="S17" i="6"/>
  <c r="R17" i="6"/>
  <c r="S16" i="6"/>
  <c r="R16" i="6"/>
  <c r="Q16" i="6"/>
  <c r="T16" i="6" s="1"/>
  <c r="Q15" i="6"/>
  <c r="T15" i="6"/>
  <c r="S15" i="6"/>
  <c r="R15" i="6"/>
  <c r="Q14" i="6"/>
  <c r="T14" i="6"/>
  <c r="S14" i="6"/>
  <c r="R14" i="6"/>
  <c r="S13" i="6"/>
  <c r="R13" i="6"/>
  <c r="Q13" i="6"/>
  <c r="T13" i="6"/>
  <c r="Q12" i="6"/>
  <c r="T12" i="6"/>
  <c r="S12" i="6"/>
  <c r="R12" i="6"/>
  <c r="S11" i="6"/>
  <c r="R11" i="6"/>
  <c r="Q11" i="6"/>
  <c r="T11" i="6"/>
  <c r="S10" i="6"/>
  <c r="R10" i="6"/>
  <c r="R39" i="6" s="1"/>
  <c r="X8" i="6" s="1"/>
  <c r="Q10" i="6"/>
  <c r="T10" i="6" s="1"/>
  <c r="S9" i="6"/>
  <c r="R9" i="6"/>
  <c r="Q9" i="6"/>
  <c r="T9" i="6"/>
  <c r="Q8" i="6"/>
  <c r="T8" i="6"/>
  <c r="S8" i="6"/>
  <c r="S39" i="6" s="1"/>
  <c r="R8" i="6"/>
  <c r="X7" i="6"/>
  <c r="S7" i="6"/>
  <c r="R7" i="6"/>
  <c r="Q7" i="6"/>
  <c r="Q39" i="6" s="1"/>
  <c r="T7" i="6"/>
  <c r="S6" i="6"/>
  <c r="R6" i="6"/>
  <c r="Q6" i="6"/>
  <c r="M6" i="5"/>
  <c r="P6" i="5"/>
  <c r="M7" i="5"/>
  <c r="P7" i="5"/>
  <c r="M8" i="5"/>
  <c r="P8" i="5" s="1"/>
  <c r="M9" i="5"/>
  <c r="P9" i="5"/>
  <c r="M10" i="5"/>
  <c r="P10" i="5"/>
  <c r="M11" i="5"/>
  <c r="P11" i="5"/>
  <c r="M12" i="5"/>
  <c r="P12" i="5" s="1"/>
  <c r="M13" i="5"/>
  <c r="P13" i="5"/>
  <c r="M14" i="5"/>
  <c r="P14" i="5"/>
  <c r="M15" i="5"/>
  <c r="P15" i="5"/>
  <c r="M16" i="5"/>
  <c r="P16" i="5" s="1"/>
  <c r="M17" i="5"/>
  <c r="P17" i="5"/>
  <c r="M18" i="5"/>
  <c r="P18" i="5"/>
  <c r="M19" i="5"/>
  <c r="P19" i="5"/>
  <c r="M20" i="5"/>
  <c r="P20" i="5" s="1"/>
  <c r="M21" i="5"/>
  <c r="P21" i="5"/>
  <c r="M22" i="5"/>
  <c r="P22" i="5"/>
  <c r="M23" i="5"/>
  <c r="P23" i="5"/>
  <c r="M24" i="5"/>
  <c r="P24" i="5" s="1"/>
  <c r="M25" i="5"/>
  <c r="P25" i="5"/>
  <c r="M26" i="5"/>
  <c r="P26" i="5"/>
  <c r="M27" i="5"/>
  <c r="P27" i="5"/>
  <c r="M28" i="5"/>
  <c r="P28" i="5" s="1"/>
  <c r="M29" i="5"/>
  <c r="P29" i="5"/>
  <c r="M30" i="5"/>
  <c r="P30" i="5"/>
  <c r="M31" i="5"/>
  <c r="P31" i="5"/>
  <c r="M32" i="5"/>
  <c r="P32" i="5" s="1"/>
  <c r="M33" i="5"/>
  <c r="P33" i="5"/>
  <c r="M34" i="5"/>
  <c r="P34" i="5"/>
  <c r="M35" i="5"/>
  <c r="P35" i="5"/>
  <c r="M36" i="5"/>
  <c r="P36" i="5" s="1"/>
  <c r="M37" i="5"/>
  <c r="P37" i="5"/>
  <c r="M38" i="5"/>
  <c r="P38" i="5"/>
  <c r="T7" i="5"/>
  <c r="O6" i="5"/>
  <c r="O39" i="5" s="1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N6" i="5"/>
  <c r="N7" i="5"/>
  <c r="N8" i="5"/>
  <c r="N39" i="5" s="1"/>
  <c r="T8" i="5" s="1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M39" i="5"/>
  <c r="P5" i="4"/>
  <c r="V42" i="7"/>
  <c r="AA13" i="7" s="1"/>
  <c r="AA12" i="7"/>
  <c r="T6" i="6"/>
  <c r="T10" i="5" l="1"/>
  <c r="T9" i="5"/>
  <c r="T39" i="6"/>
  <c r="X11" i="6" s="1"/>
  <c r="T9" i="4"/>
  <c r="T8" i="4"/>
  <c r="X10" i="6"/>
  <c r="X9" i="6"/>
  <c r="P39" i="5"/>
  <c r="T11" i="5" s="1"/>
  <c r="W8" i="3"/>
  <c r="W9" i="3"/>
  <c r="T42" i="7"/>
  <c r="S5" i="3"/>
  <c r="S38" i="3" s="1"/>
  <c r="W1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<sst xmlns="http://schemas.openxmlformats.org/spreadsheetml/2006/main" count="216" uniqueCount="51">
  <si>
    <t>Year</t>
  </si>
  <si>
    <t>Train Availability</t>
  </si>
  <si>
    <t>Initial length of railway lines</t>
  </si>
  <si>
    <t>Population</t>
  </si>
  <si>
    <t>Demand</t>
  </si>
  <si>
    <t>GDP</t>
  </si>
  <si>
    <t>Orginal</t>
  </si>
  <si>
    <t>Vansim</t>
  </si>
  <si>
    <t>API</t>
  </si>
  <si>
    <t>R2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</si>
  <si>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</si>
  <si>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</si>
  <si>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</si>
  <si>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</si>
  <si>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</si>
  <si>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</si>
  <si>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</si>
  <si>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</si>
  <si>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</si>
  <si>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</si>
  <si>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</si>
  <si>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</si>
  <si>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</si>
  <si>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</si>
  <si>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</si>
  <si>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</si>
  <si>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</si>
  <si>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</si>
  <si>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</si>
  <si>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</si>
  <si>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</si>
  <si>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</si>
  <si>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</si>
  <si>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</si>
  <si>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RESIDUAL OUTPUT</t>
  </si>
  <si>
    <t>Observation</t>
  </si>
  <si>
    <t>Predicted 212</t>
  </si>
  <si>
    <t>Residuals</t>
  </si>
  <si>
    <t>Predicted 4847</t>
  </si>
  <si>
    <t>Predicted 56400000</t>
  </si>
  <si>
    <t>Predicted 7113</t>
  </si>
  <si>
    <t>Predicted 105000000000</t>
  </si>
  <si>
    <t>n</t>
  </si>
  <si>
    <t>MAD</t>
  </si>
  <si>
    <t>MSE</t>
  </si>
  <si>
    <t>RMSE</t>
  </si>
  <si>
    <t>MAPE</t>
  </si>
  <si>
    <t>total</t>
  </si>
  <si>
    <t>قابل قبول</t>
  </si>
  <si>
    <t>عالی</t>
  </si>
  <si>
    <t>خوب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</si>
</sst>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/>
    <xf numFmtId="0" fontId="1" fillId="0" borderId="0" xfId="0" applyFont="1"/>
    <xf numFmtId="0" fontId="0" fillId="0" borderId="2" xfId="0" applyBorder="1"/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Continuous"/>
    </xf>
    <xf numFmtId="0" fontId="1" fillId="0" borderId="4" xfId="0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4" borderId="9" xfId="0" applyFont="1" applyFill="1" applyBorder="1"/>
    <xf numFmtId="0" fontId="1" fillId="4" borderId="0" xfId="0" applyFont="1" applyFill="1"/>
    <xf numFmtId="0" fontId="1" fillId="4" borderId="8" xfId="0" applyFont="1" applyFill="1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56400000  Residual Plot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8475815523059619"/>
          <c:y val="0.19943456142056318"/>
          <c:w val="0.69435664029391286"/>
          <c:h val="0.66108849319971363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Sheet1!$F$4:$F$35</c:f>
              <c:numCache>
                <c:formatCode>0</c:formatCode>
                <c:ptCount val="32"/>
                <c:pt idx="0">
                  <c:v>57600000</c:v>
                </c:pt>
                <c:pt idx="1">
                  <c:v>58800000</c:v>
                </c:pt>
                <c:pt idx="2">
                  <c:v>60000000</c:v>
                </c:pt>
                <c:pt idx="3">
                  <c:v>61000000</c:v>
                </c:pt>
                <c:pt idx="4">
                  <c:v>62000000</c:v>
                </c:pt>
                <c:pt idx="5">
                  <c:v>63000000</c:v>
                </c:pt>
                <c:pt idx="6">
                  <c:v>64000000</c:v>
                </c:pt>
                <c:pt idx="7">
                  <c:v>65000000</c:v>
                </c:pt>
                <c:pt idx="8">
                  <c:v>66000000</c:v>
                </c:pt>
                <c:pt idx="9">
                  <c:v>67000000</c:v>
                </c:pt>
                <c:pt idx="10">
                  <c:v>68000000</c:v>
                </c:pt>
                <c:pt idx="11">
                  <c:v>69000000</c:v>
                </c:pt>
                <c:pt idx="12">
                  <c:v>70000000</c:v>
                </c:pt>
                <c:pt idx="13">
                  <c:v>71000000</c:v>
                </c:pt>
                <c:pt idx="14">
                  <c:v>70500000</c:v>
                </c:pt>
                <c:pt idx="15">
                  <c:v>71500000</c:v>
                </c:pt>
                <c:pt idx="16">
                  <c:v>72500000</c:v>
                </c:pt>
                <c:pt idx="17">
                  <c:v>73500000</c:v>
                </c:pt>
                <c:pt idx="18">
                  <c:v>74300000</c:v>
                </c:pt>
                <c:pt idx="19">
                  <c:v>75100000</c:v>
                </c:pt>
                <c:pt idx="20">
                  <c:v>76000000</c:v>
                </c:pt>
                <c:pt idx="21">
                  <c:v>76900000</c:v>
                </c:pt>
                <c:pt idx="22">
                  <c:v>77800000</c:v>
                </c:pt>
                <c:pt idx="23">
                  <c:v>78800000</c:v>
                </c:pt>
                <c:pt idx="24">
                  <c:v>79900000</c:v>
                </c:pt>
                <c:pt idx="25">
                  <c:v>80800000</c:v>
                </c:pt>
                <c:pt idx="26">
                  <c:v>81700000</c:v>
                </c:pt>
                <c:pt idx="27">
                  <c:v>82600000</c:v>
                </c:pt>
                <c:pt idx="28">
                  <c:v>83500000</c:v>
                </c:pt>
                <c:pt idx="29">
                  <c:v>84300000</c:v>
                </c:pt>
                <c:pt idx="30">
                  <c:v>85100000</c:v>
                </c:pt>
                <c:pt idx="31">
                  <c:v>86000000</c:v>
                </c:pt>
              </c:numCache>
            </c:numRef>
          </c:xVal>
          <c:yVal>
            <c:numRef>
              <c:f>Population!$C$25:$C$56</c:f>
              <c:numCache>
                <c:formatCode>General</c:formatCode>
                <c:ptCount val="32"/>
                <c:pt idx="0">
                  <c:v>2767698.7330318838</c:v>
                </c:pt>
                <c:pt idx="1">
                  <c:v>2043360.879099071</c:v>
                </c:pt>
                <c:pt idx="2">
                  <c:v>1335623.0251662433</c:v>
                </c:pt>
                <c:pt idx="3">
                  <c:v>927924.81355556846</c:v>
                </c:pt>
                <c:pt idx="4">
                  <c:v>537426.6019448787</c:v>
                </c:pt>
                <c:pt idx="5">
                  <c:v>164328.39033420384</c:v>
                </c:pt>
                <c:pt idx="6">
                  <c:v>-190969.82127647102</c:v>
                </c:pt>
                <c:pt idx="7">
                  <c:v>-528368.03288716078</c:v>
                </c:pt>
                <c:pt idx="8">
                  <c:v>-847266.24449783564</c:v>
                </c:pt>
                <c:pt idx="9">
                  <c:v>-1147664.4561085254</c:v>
                </c:pt>
                <c:pt idx="10">
                  <c:v>-1428962.6677192003</c:v>
                </c:pt>
                <c:pt idx="11">
                  <c:v>-1691060.87932989</c:v>
                </c:pt>
                <c:pt idx="12">
                  <c:v>-1933459.0909405649</c:v>
                </c:pt>
                <c:pt idx="13">
                  <c:v>-2155957.3025512546</c:v>
                </c:pt>
                <c:pt idx="14">
                  <c:v>-233858.1967459023</c:v>
                </c:pt>
                <c:pt idx="15">
                  <c:v>-415456.40835659206</c:v>
                </c:pt>
                <c:pt idx="16">
                  <c:v>-575954.61996726692</c:v>
                </c:pt>
                <c:pt idx="17">
                  <c:v>-715152.83157795668</c:v>
                </c:pt>
                <c:pt idx="18">
                  <c:v>-549411.40086649358</c:v>
                </c:pt>
                <c:pt idx="19">
                  <c:v>-361669.97015504539</c:v>
                </c:pt>
                <c:pt idx="20">
                  <c:v>-293048.36060465872</c:v>
                </c:pt>
                <c:pt idx="21">
                  <c:v>-201526.75105427206</c:v>
                </c:pt>
                <c:pt idx="22">
                  <c:v>-86805.141503885388</c:v>
                </c:pt>
                <c:pt idx="23">
                  <c:v>-90103.353114560246</c:v>
                </c:pt>
                <c:pt idx="24">
                  <c:v>-211021.38588631153</c:v>
                </c:pt>
                <c:pt idx="25">
                  <c:v>-24299.776335924864</c:v>
                </c:pt>
                <c:pt idx="26">
                  <c:v>187321.8332144618</c:v>
                </c:pt>
                <c:pt idx="27">
                  <c:v>424243.44276484847</c:v>
                </c:pt>
                <c:pt idx="28">
                  <c:v>686765.05231523514</c:v>
                </c:pt>
                <c:pt idx="29">
                  <c:v>1117106.4830266833</c:v>
                </c:pt>
                <c:pt idx="30">
                  <c:v>1573947.9137381315</c:v>
                </c:pt>
                <c:pt idx="31">
                  <c:v>1916269.5232885182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307-4625-B948-C1B891DAD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1806751"/>
        <c:axId val="1361812991"/>
      </c:scatterChart>
      <c:valAx>
        <c:axId val="13618067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56400000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61812991"/>
        <c:crosses val="autoZero"/>
        <c:crossBetween val="midCat"/>
      </c:valAx>
      <c:valAx>
        <c:axId val="136181299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1806751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56400000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Sheet1!$F$4:$F$35</c:f>
              <c:numCache>
                <c:formatCode>0</c:formatCode>
                <c:ptCount val="32"/>
                <c:pt idx="0">
                  <c:v>57600000</c:v>
                </c:pt>
                <c:pt idx="1">
                  <c:v>58800000</c:v>
                </c:pt>
                <c:pt idx="2">
                  <c:v>60000000</c:v>
                </c:pt>
                <c:pt idx="3">
                  <c:v>61000000</c:v>
                </c:pt>
                <c:pt idx="4">
                  <c:v>62000000</c:v>
                </c:pt>
                <c:pt idx="5">
                  <c:v>63000000</c:v>
                </c:pt>
                <c:pt idx="6">
                  <c:v>64000000</c:v>
                </c:pt>
                <c:pt idx="7">
                  <c:v>65000000</c:v>
                </c:pt>
                <c:pt idx="8">
                  <c:v>66000000</c:v>
                </c:pt>
                <c:pt idx="9">
                  <c:v>67000000</c:v>
                </c:pt>
                <c:pt idx="10">
                  <c:v>68000000</c:v>
                </c:pt>
                <c:pt idx="11">
                  <c:v>69000000</c:v>
                </c:pt>
                <c:pt idx="12">
                  <c:v>70000000</c:v>
                </c:pt>
                <c:pt idx="13">
                  <c:v>71000000</c:v>
                </c:pt>
                <c:pt idx="14">
                  <c:v>70500000</c:v>
                </c:pt>
                <c:pt idx="15">
                  <c:v>71500000</c:v>
                </c:pt>
                <c:pt idx="16">
                  <c:v>72500000</c:v>
                </c:pt>
                <c:pt idx="17">
                  <c:v>73500000</c:v>
                </c:pt>
                <c:pt idx="18">
                  <c:v>74300000</c:v>
                </c:pt>
                <c:pt idx="19">
                  <c:v>75100000</c:v>
                </c:pt>
                <c:pt idx="20">
                  <c:v>76000000</c:v>
                </c:pt>
                <c:pt idx="21">
                  <c:v>76900000</c:v>
                </c:pt>
                <c:pt idx="22">
                  <c:v>77800000</c:v>
                </c:pt>
                <c:pt idx="23">
                  <c:v>78800000</c:v>
                </c:pt>
                <c:pt idx="24">
                  <c:v>79900000</c:v>
                </c:pt>
                <c:pt idx="25">
                  <c:v>80800000</c:v>
                </c:pt>
                <c:pt idx="26">
                  <c:v>81700000</c:v>
                </c:pt>
                <c:pt idx="27">
                  <c:v>82600000</c:v>
                </c:pt>
                <c:pt idx="28">
                  <c:v>83500000</c:v>
                </c:pt>
                <c:pt idx="29">
                  <c:v>84300000</c:v>
                </c:pt>
                <c:pt idx="30">
                  <c:v>85100000</c:v>
                </c:pt>
                <c:pt idx="31">
                  <c:v>86000000</c:v>
                </c:pt>
              </c:numCache>
            </c:numRef>
          </c:xVal>
          <c:yVal>
            <c:numRef>
              <c:f>Sheet1!$G$4:$G$35</c:f>
              <c:numCache>
                <c:formatCode>0</c:formatCode>
                <c:ptCount val="32"/>
                <c:pt idx="0">
                  <c:v>57189600</c:v>
                </c:pt>
                <c:pt idx="1">
                  <c:v>57990300</c:v>
                </c:pt>
                <c:pt idx="2">
                  <c:v>58802100</c:v>
                </c:pt>
                <c:pt idx="3">
                  <c:v>59625300</c:v>
                </c:pt>
                <c:pt idx="4">
                  <c:v>60460100</c:v>
                </c:pt>
                <c:pt idx="5">
                  <c:v>61306500</c:v>
                </c:pt>
                <c:pt idx="6">
                  <c:v>62164800</c:v>
                </c:pt>
                <c:pt idx="7">
                  <c:v>63035100</c:v>
                </c:pt>
                <c:pt idx="8">
                  <c:v>63917600</c:v>
                </c:pt>
                <c:pt idx="9">
                  <c:v>64812500</c:v>
                </c:pt>
                <c:pt idx="10">
                  <c:v>65719900</c:v>
                </c:pt>
                <c:pt idx="11">
                  <c:v>66639900</c:v>
                </c:pt>
                <c:pt idx="12">
                  <c:v>67572900</c:v>
                </c:pt>
                <c:pt idx="13">
                  <c:v>68518900</c:v>
                </c:pt>
                <c:pt idx="14">
                  <c:v>69478200</c:v>
                </c:pt>
                <c:pt idx="15">
                  <c:v>70450900</c:v>
                </c:pt>
                <c:pt idx="16">
                  <c:v>71437200</c:v>
                </c:pt>
                <c:pt idx="17">
                  <c:v>72437300</c:v>
                </c:pt>
                <c:pt idx="18">
                  <c:v>73451400</c:v>
                </c:pt>
                <c:pt idx="19">
                  <c:v>74479800</c:v>
                </c:pt>
                <c:pt idx="20">
                  <c:v>75522500</c:v>
                </c:pt>
                <c:pt idx="21">
                  <c:v>76579800</c:v>
                </c:pt>
                <c:pt idx="22">
                  <c:v>77651900</c:v>
                </c:pt>
                <c:pt idx="23">
                  <c:v>78739000</c:v>
                </c:pt>
                <c:pt idx="24">
                  <c:v>79841400</c:v>
                </c:pt>
                <c:pt idx="25">
                  <c:v>80959200</c:v>
                </c:pt>
                <c:pt idx="26">
                  <c:v>82092600</c:v>
                </c:pt>
                <c:pt idx="27">
                  <c:v>83241900</c:v>
                </c:pt>
                <c:pt idx="28">
                  <c:v>84407300</c:v>
                </c:pt>
                <c:pt idx="29">
                  <c:v>85589000</c:v>
                </c:pt>
                <c:pt idx="30">
                  <c:v>86787200</c:v>
                </c:pt>
                <c:pt idx="31">
                  <c:v>88002200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D9-4414-B92F-8AB28A63F56B}"/>
            </c:ext>
          </c:extLst>
        </c:ser>
        <c:ser>
          <c:idx val="1"/>
          <c:order val="1"/>
          <c:tx>
            <c:v>Predicted 56400000</c:v>
          </c:tx>
          <c:spPr>
            <a:ln w="19050">
              <a:noFill/>
            </a:ln>
          </c:spPr>
          <c:xVal>
            <c:numRef>
              <c:f>Sheet1!$F$4:$F$35</c:f>
              <c:numCache>
                <c:formatCode>0</c:formatCode>
                <c:ptCount val="32"/>
                <c:pt idx="0">
                  <c:v>57600000</c:v>
                </c:pt>
                <c:pt idx="1">
                  <c:v>58800000</c:v>
                </c:pt>
                <c:pt idx="2">
                  <c:v>60000000</c:v>
                </c:pt>
                <c:pt idx="3">
                  <c:v>61000000</c:v>
                </c:pt>
                <c:pt idx="4">
                  <c:v>62000000</c:v>
                </c:pt>
                <c:pt idx="5">
                  <c:v>63000000</c:v>
                </c:pt>
                <c:pt idx="6">
                  <c:v>64000000</c:v>
                </c:pt>
                <c:pt idx="7">
                  <c:v>65000000</c:v>
                </c:pt>
                <c:pt idx="8">
                  <c:v>66000000</c:v>
                </c:pt>
                <c:pt idx="9">
                  <c:v>67000000</c:v>
                </c:pt>
                <c:pt idx="10">
                  <c:v>68000000</c:v>
                </c:pt>
                <c:pt idx="11">
                  <c:v>69000000</c:v>
                </c:pt>
                <c:pt idx="12">
                  <c:v>70000000</c:v>
                </c:pt>
                <c:pt idx="13">
                  <c:v>71000000</c:v>
                </c:pt>
                <c:pt idx="14">
                  <c:v>70500000</c:v>
                </c:pt>
                <c:pt idx="15">
                  <c:v>71500000</c:v>
                </c:pt>
                <c:pt idx="16">
                  <c:v>72500000</c:v>
                </c:pt>
                <c:pt idx="17">
                  <c:v>73500000</c:v>
                </c:pt>
                <c:pt idx="18">
                  <c:v>74300000</c:v>
                </c:pt>
                <c:pt idx="19">
                  <c:v>75100000</c:v>
                </c:pt>
                <c:pt idx="20">
                  <c:v>76000000</c:v>
                </c:pt>
                <c:pt idx="21">
                  <c:v>76900000</c:v>
                </c:pt>
                <c:pt idx="22">
                  <c:v>77800000</c:v>
                </c:pt>
                <c:pt idx="23">
                  <c:v>78800000</c:v>
                </c:pt>
                <c:pt idx="24">
                  <c:v>79900000</c:v>
                </c:pt>
                <c:pt idx="25">
                  <c:v>80800000</c:v>
                </c:pt>
                <c:pt idx="26">
                  <c:v>81700000</c:v>
                </c:pt>
                <c:pt idx="27">
                  <c:v>82600000</c:v>
                </c:pt>
                <c:pt idx="28">
                  <c:v>83500000</c:v>
                </c:pt>
                <c:pt idx="29">
                  <c:v>84300000</c:v>
                </c:pt>
                <c:pt idx="30">
                  <c:v>85100000</c:v>
                </c:pt>
                <c:pt idx="31">
                  <c:v>86000000</c:v>
                </c:pt>
              </c:numCache>
            </c:numRef>
          </c:xVal>
          <c:yVal>
            <c:numRef>
              <c:f>Population!$B$25:$B$56</c:f>
              <c:numCache>
                <c:formatCode>General</c:formatCode>
                <c:ptCount val="32"/>
                <c:pt idx="0">
                  <c:v>54591101.266968116</c:v>
                </c:pt>
                <c:pt idx="1">
                  <c:v>56290539.120900929</c:v>
                </c:pt>
                <c:pt idx="2">
                  <c:v>57989976.974833757</c:v>
                </c:pt>
                <c:pt idx="3">
                  <c:v>59406175.186444432</c:v>
                </c:pt>
                <c:pt idx="4">
                  <c:v>60822373.398055121</c:v>
                </c:pt>
                <c:pt idx="5">
                  <c:v>62238571.609665796</c:v>
                </c:pt>
                <c:pt idx="6">
                  <c:v>63654769.821276471</c:v>
                </c:pt>
                <c:pt idx="7">
                  <c:v>65070968.032887161</c:v>
                </c:pt>
                <c:pt idx="8">
                  <c:v>66487166.244497836</c:v>
                </c:pt>
                <c:pt idx="9">
                  <c:v>67903364.456108525</c:v>
                </c:pt>
                <c:pt idx="10">
                  <c:v>69319562.6677192</c:v>
                </c:pt>
                <c:pt idx="11">
                  <c:v>70735760.87932989</c:v>
                </c:pt>
                <c:pt idx="12">
                  <c:v>72151959.090940565</c:v>
                </c:pt>
                <c:pt idx="13">
                  <c:v>73568157.302551255</c:v>
                </c:pt>
                <c:pt idx="14">
                  <c:v>72860058.196745902</c:v>
                </c:pt>
                <c:pt idx="15">
                  <c:v>74276256.408356592</c:v>
                </c:pt>
                <c:pt idx="16">
                  <c:v>75692454.619967267</c:v>
                </c:pt>
                <c:pt idx="17">
                  <c:v>77108652.831577957</c:v>
                </c:pt>
                <c:pt idx="18">
                  <c:v>78241611.400866494</c:v>
                </c:pt>
                <c:pt idx="19">
                  <c:v>79374569.970155045</c:v>
                </c:pt>
                <c:pt idx="20">
                  <c:v>80649148.360604659</c:v>
                </c:pt>
                <c:pt idx="21">
                  <c:v>81923726.751054272</c:v>
                </c:pt>
                <c:pt idx="22">
                  <c:v>83198305.141503885</c:v>
                </c:pt>
                <c:pt idx="23">
                  <c:v>84614503.35311456</c:v>
                </c:pt>
                <c:pt idx="24">
                  <c:v>86172321.385886312</c:v>
                </c:pt>
                <c:pt idx="25">
                  <c:v>87446899.776335925</c:v>
                </c:pt>
                <c:pt idx="26">
                  <c:v>88721478.166785538</c:v>
                </c:pt>
                <c:pt idx="27">
                  <c:v>89996056.557235152</c:v>
                </c:pt>
                <c:pt idx="28">
                  <c:v>91270634.947684765</c:v>
                </c:pt>
                <c:pt idx="29">
                  <c:v>92403593.516973317</c:v>
                </c:pt>
                <c:pt idx="30">
                  <c:v>93536552.086261868</c:v>
                </c:pt>
                <c:pt idx="31">
                  <c:v>94811130.476711482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8D9-4414-B92F-8AB28A63F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1801471"/>
        <c:axId val="1361813951"/>
      </c:scatterChart>
      <c:valAx>
        <c:axId val="13618014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56400000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61813951"/>
        <c:crosses val="autoZero"/>
        <c:crossBetween val="midCat"/>
      </c:valAx>
      <c:valAx>
        <c:axId val="136181395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56400000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61801471"/>
        <c:crosses val="autoZero"/>
        <c:crossBetween val="midCat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7113  Residual Plot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538326534484394"/>
          <c:y val="2.6213181685622623E-2"/>
          <c:w val="0.8171168137115391"/>
          <c:h val="0.74710148731408577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Sheet1!$H$4:$H$35</c:f>
              <c:numCache>
                <c:formatCode>0</c:formatCode>
                <c:ptCount val="32"/>
                <c:pt idx="0">
                  <c:v>7437</c:v>
                </c:pt>
                <c:pt idx="1">
                  <c:v>7856</c:v>
                </c:pt>
                <c:pt idx="2">
                  <c:v>8045</c:v>
                </c:pt>
                <c:pt idx="3">
                  <c:v>8563</c:v>
                </c:pt>
                <c:pt idx="4">
                  <c:v>8975</c:v>
                </c:pt>
                <c:pt idx="5">
                  <c:v>9112</c:v>
                </c:pt>
                <c:pt idx="6">
                  <c:v>9564</c:v>
                </c:pt>
                <c:pt idx="7">
                  <c:v>9995</c:v>
                </c:pt>
                <c:pt idx="8">
                  <c:v>10398</c:v>
                </c:pt>
                <c:pt idx="9">
                  <c:v>10635</c:v>
                </c:pt>
                <c:pt idx="10">
                  <c:v>11895</c:v>
                </c:pt>
                <c:pt idx="11">
                  <c:v>12544</c:v>
                </c:pt>
                <c:pt idx="12">
                  <c:v>13421</c:v>
                </c:pt>
                <c:pt idx="13">
                  <c:v>14899</c:v>
                </c:pt>
                <c:pt idx="14">
                  <c:v>17965</c:v>
                </c:pt>
                <c:pt idx="15">
                  <c:v>18562</c:v>
                </c:pt>
                <c:pt idx="16">
                  <c:v>19764</c:v>
                </c:pt>
                <c:pt idx="17">
                  <c:v>20466</c:v>
                </c:pt>
                <c:pt idx="18">
                  <c:v>21123</c:v>
                </c:pt>
                <c:pt idx="19">
                  <c:v>21895</c:v>
                </c:pt>
                <c:pt idx="20">
                  <c:v>22989</c:v>
                </c:pt>
                <c:pt idx="21">
                  <c:v>23445</c:v>
                </c:pt>
                <c:pt idx="22">
                  <c:v>23924</c:v>
                </c:pt>
                <c:pt idx="23">
                  <c:v>24401</c:v>
                </c:pt>
                <c:pt idx="24">
                  <c:v>24802</c:v>
                </c:pt>
                <c:pt idx="25">
                  <c:v>25480</c:v>
                </c:pt>
                <c:pt idx="26">
                  <c:v>26924</c:v>
                </c:pt>
                <c:pt idx="27">
                  <c:v>27532</c:v>
                </c:pt>
                <c:pt idx="28">
                  <c:v>28319</c:v>
                </c:pt>
                <c:pt idx="29">
                  <c:v>28753</c:v>
                </c:pt>
                <c:pt idx="30">
                  <c:v>29765</c:v>
                </c:pt>
                <c:pt idx="31">
                  <c:v>32784</c:v>
                </c:pt>
              </c:numCache>
            </c:numRef>
          </c:xVal>
          <c:yVal>
            <c:numRef>
              <c:f>Demand!$C$25:$C$56</c:f>
              <c:numCache>
                <c:formatCode>General</c:formatCode>
                <c:ptCount val="32"/>
                <c:pt idx="0">
                  <c:v>-18.642981099172175</c:v>
                </c:pt>
                <c:pt idx="1">
                  <c:v>-1295.4383105154393</c:v>
                </c:pt>
                <c:pt idx="2">
                  <c:v>-1676.1419316602442</c:v>
                </c:pt>
                <c:pt idx="3">
                  <c:v>-3338.6463007237926</c:v>
                </c:pt>
                <c:pt idx="4">
                  <c:v>-5199.8492659692656</c:v>
                </c:pt>
                <c:pt idx="5">
                  <c:v>-5764.8195048327234</c:v>
                </c:pt>
                <c:pt idx="6">
                  <c:v>-5863.7629292077363</c:v>
                </c:pt>
                <c:pt idx="7">
                  <c:v>-8115.2744749709564</c:v>
                </c:pt>
                <c:pt idx="8">
                  <c:v>-10366.75034770407</c:v>
                </c:pt>
                <c:pt idx="9">
                  <c:v>-13750.205819065495</c:v>
                </c:pt>
                <c:pt idx="10">
                  <c:v>-15911.29060026602</c:v>
                </c:pt>
                <c:pt idx="11">
                  <c:v>-20025.554586555263</c:v>
                </c:pt>
                <c:pt idx="12">
                  <c:v>-21626.503694725678</c:v>
                </c:pt>
                <c:pt idx="13">
                  <c:v>-25607.269963931583</c:v>
                </c:pt>
                <c:pt idx="14">
                  <c:v>-28884.185026089224</c:v>
                </c:pt>
                <c:pt idx="15">
                  <c:v>-36269.391494998134</c:v>
                </c:pt>
                <c:pt idx="16">
                  <c:v>-38000.017394160728</c:v>
                </c:pt>
                <c:pt idx="17">
                  <c:v>-38269.052988869924</c:v>
                </c:pt>
                <c:pt idx="18">
                  <c:v>-36731.393188572918</c:v>
                </c:pt>
                <c:pt idx="19">
                  <c:v>-29625.296258568786</c:v>
                </c:pt>
                <c:pt idx="20">
                  <c:v>-17254.897609527921</c:v>
                </c:pt>
                <c:pt idx="21">
                  <c:v>-4934.3501675353036</c:v>
                </c:pt>
                <c:pt idx="22">
                  <c:v>4621.6630444057228</c:v>
                </c:pt>
                <c:pt idx="23">
                  <c:v>12821.784810435027</c:v>
                </c:pt>
                <c:pt idx="24">
                  <c:v>25267.412638135153</c:v>
                </c:pt>
                <c:pt idx="25">
                  <c:v>26701.691435985791</c:v>
                </c:pt>
                <c:pt idx="26">
                  <c:v>19728.363463407295</c:v>
                </c:pt>
                <c:pt idx="27">
                  <c:v>24927.857756115613</c:v>
                </c:pt>
                <c:pt idx="28">
                  <c:v>100307.1643992349</c:v>
                </c:pt>
                <c:pt idx="29">
                  <c:v>70041.194178999489</c:v>
                </c:pt>
                <c:pt idx="30">
                  <c:v>42527.6674908227</c:v>
                </c:pt>
                <c:pt idx="31">
                  <c:v>41583.935622008692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071-4B5F-8C57-EA9BDF885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1806271"/>
        <c:axId val="1361814911"/>
      </c:scatterChart>
      <c:valAx>
        <c:axId val="13618062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7113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61814911"/>
        <c:crosses val="autoZero"/>
        <c:crossBetween val="midCat"/>
      </c:valAx>
      <c:valAx>
        <c:axId val="136181491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1806271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7113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Sheet1!$H$4:$H$35</c:f>
              <c:numCache>
                <c:formatCode>0</c:formatCode>
                <c:ptCount val="32"/>
                <c:pt idx="0">
                  <c:v>7437</c:v>
                </c:pt>
                <c:pt idx="1">
                  <c:v>7856</c:v>
                </c:pt>
                <c:pt idx="2">
                  <c:v>8045</c:v>
                </c:pt>
                <c:pt idx="3">
                  <c:v>8563</c:v>
                </c:pt>
                <c:pt idx="4">
                  <c:v>8975</c:v>
                </c:pt>
                <c:pt idx="5">
                  <c:v>9112</c:v>
                </c:pt>
                <c:pt idx="6">
                  <c:v>9564</c:v>
                </c:pt>
                <c:pt idx="7">
                  <c:v>9995</c:v>
                </c:pt>
                <c:pt idx="8">
                  <c:v>10398</c:v>
                </c:pt>
                <c:pt idx="9">
                  <c:v>10635</c:v>
                </c:pt>
                <c:pt idx="10">
                  <c:v>11895</c:v>
                </c:pt>
                <c:pt idx="11">
                  <c:v>12544</c:v>
                </c:pt>
                <c:pt idx="12">
                  <c:v>13421</c:v>
                </c:pt>
                <c:pt idx="13">
                  <c:v>14899</c:v>
                </c:pt>
                <c:pt idx="14">
                  <c:v>17965</c:v>
                </c:pt>
                <c:pt idx="15">
                  <c:v>18562</c:v>
                </c:pt>
                <c:pt idx="16">
                  <c:v>19764</c:v>
                </c:pt>
                <c:pt idx="17">
                  <c:v>20466</c:v>
                </c:pt>
                <c:pt idx="18">
                  <c:v>21123</c:v>
                </c:pt>
                <c:pt idx="19">
                  <c:v>21895</c:v>
                </c:pt>
                <c:pt idx="20">
                  <c:v>22989</c:v>
                </c:pt>
                <c:pt idx="21">
                  <c:v>23445</c:v>
                </c:pt>
                <c:pt idx="22">
                  <c:v>23924</c:v>
                </c:pt>
                <c:pt idx="23">
                  <c:v>24401</c:v>
                </c:pt>
                <c:pt idx="24">
                  <c:v>24802</c:v>
                </c:pt>
                <c:pt idx="25">
                  <c:v>25480</c:v>
                </c:pt>
                <c:pt idx="26">
                  <c:v>26924</c:v>
                </c:pt>
                <c:pt idx="27">
                  <c:v>27532</c:v>
                </c:pt>
                <c:pt idx="28">
                  <c:v>28319</c:v>
                </c:pt>
                <c:pt idx="29">
                  <c:v>28753</c:v>
                </c:pt>
                <c:pt idx="30">
                  <c:v>29765</c:v>
                </c:pt>
                <c:pt idx="31">
                  <c:v>32784</c:v>
                </c:pt>
              </c:numCache>
            </c:numRef>
          </c:xVal>
          <c:yVal>
            <c:numRef>
              <c:f>Sheet1!$I$4:$I$35</c:f>
              <c:numCache>
                <c:formatCode>0</c:formatCode>
                <c:ptCount val="32"/>
                <c:pt idx="0">
                  <c:v>7255.26</c:v>
                </c:pt>
                <c:pt idx="1">
                  <c:v>7397.52</c:v>
                </c:pt>
                <c:pt idx="2">
                  <c:v>7539.78</c:v>
                </c:pt>
                <c:pt idx="3">
                  <c:v>7682.04</c:v>
                </c:pt>
                <c:pt idx="4">
                  <c:v>7824.3</c:v>
                </c:pt>
                <c:pt idx="5">
                  <c:v>7966.56</c:v>
                </c:pt>
                <c:pt idx="6">
                  <c:v>8108.82</c:v>
                </c:pt>
                <c:pt idx="7">
                  <c:v>8251.08</c:v>
                </c:pt>
                <c:pt idx="8">
                  <c:v>8393.34</c:v>
                </c:pt>
                <c:pt idx="9">
                  <c:v>8535.6</c:v>
                </c:pt>
                <c:pt idx="10">
                  <c:v>8677.86</c:v>
                </c:pt>
                <c:pt idx="11">
                  <c:v>8820.1200000000008</c:v>
                </c:pt>
                <c:pt idx="12">
                  <c:v>9231.3799999999992</c:v>
                </c:pt>
                <c:pt idx="13">
                  <c:v>9996.3700000000008</c:v>
                </c:pt>
                <c:pt idx="14">
                  <c:v>10113.99</c:v>
                </c:pt>
                <c:pt idx="15">
                  <c:v>10632.65</c:v>
                </c:pt>
                <c:pt idx="16">
                  <c:v>11595.3</c:v>
                </c:pt>
                <c:pt idx="17">
                  <c:v>12520.3</c:v>
                </c:pt>
                <c:pt idx="18">
                  <c:v>13675</c:v>
                </c:pt>
                <c:pt idx="19">
                  <c:v>14162.7</c:v>
                </c:pt>
                <c:pt idx="20">
                  <c:v>15287.4</c:v>
                </c:pt>
                <c:pt idx="21">
                  <c:v>16553.599999999999</c:v>
                </c:pt>
                <c:pt idx="22">
                  <c:v>17966.3</c:v>
                </c:pt>
                <c:pt idx="23">
                  <c:v>19530.5</c:v>
                </c:pt>
                <c:pt idx="24">
                  <c:v>22251.200000000001</c:v>
                </c:pt>
                <c:pt idx="25">
                  <c:v>23133.200000000001</c:v>
                </c:pt>
                <c:pt idx="26">
                  <c:v>24181.3</c:v>
                </c:pt>
                <c:pt idx="27">
                  <c:v>26399.3</c:v>
                </c:pt>
                <c:pt idx="28">
                  <c:v>28790.9</c:v>
                </c:pt>
                <c:pt idx="29">
                  <c:v>31358.799999999999</c:v>
                </c:pt>
                <c:pt idx="30">
                  <c:v>34104.9</c:v>
                </c:pt>
                <c:pt idx="31">
                  <c:v>37030.300000000003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AD9-4EEA-87FE-A3DCD78470FC}"/>
            </c:ext>
          </c:extLst>
        </c:ser>
        <c:ser>
          <c:idx val="1"/>
          <c:order val="1"/>
          <c:tx>
            <c:v>Predicted 7113</c:v>
          </c:tx>
          <c:spPr>
            <a:ln w="19050">
              <a:noFill/>
            </a:ln>
          </c:spPr>
          <c:xVal>
            <c:numRef>
              <c:f>Sheet1!$H$4:$H$35</c:f>
              <c:numCache>
                <c:formatCode>0</c:formatCode>
                <c:ptCount val="32"/>
                <c:pt idx="0">
                  <c:v>7437</c:v>
                </c:pt>
                <c:pt idx="1">
                  <c:v>7856</c:v>
                </c:pt>
                <c:pt idx="2">
                  <c:v>8045</c:v>
                </c:pt>
                <c:pt idx="3">
                  <c:v>8563</c:v>
                </c:pt>
                <c:pt idx="4">
                  <c:v>8975</c:v>
                </c:pt>
                <c:pt idx="5">
                  <c:v>9112</c:v>
                </c:pt>
                <c:pt idx="6">
                  <c:v>9564</c:v>
                </c:pt>
                <c:pt idx="7">
                  <c:v>9995</c:v>
                </c:pt>
                <c:pt idx="8">
                  <c:v>10398</c:v>
                </c:pt>
                <c:pt idx="9">
                  <c:v>10635</c:v>
                </c:pt>
                <c:pt idx="10">
                  <c:v>11895</c:v>
                </c:pt>
                <c:pt idx="11">
                  <c:v>12544</c:v>
                </c:pt>
                <c:pt idx="12">
                  <c:v>13421</c:v>
                </c:pt>
                <c:pt idx="13">
                  <c:v>14899</c:v>
                </c:pt>
                <c:pt idx="14">
                  <c:v>17965</c:v>
                </c:pt>
                <c:pt idx="15">
                  <c:v>18562</c:v>
                </c:pt>
                <c:pt idx="16">
                  <c:v>19764</c:v>
                </c:pt>
                <c:pt idx="17">
                  <c:v>20466</c:v>
                </c:pt>
                <c:pt idx="18">
                  <c:v>21123</c:v>
                </c:pt>
                <c:pt idx="19">
                  <c:v>21895</c:v>
                </c:pt>
                <c:pt idx="20">
                  <c:v>22989</c:v>
                </c:pt>
                <c:pt idx="21">
                  <c:v>23445</c:v>
                </c:pt>
                <c:pt idx="22">
                  <c:v>23924</c:v>
                </c:pt>
                <c:pt idx="23">
                  <c:v>24401</c:v>
                </c:pt>
                <c:pt idx="24">
                  <c:v>24802</c:v>
                </c:pt>
                <c:pt idx="25">
                  <c:v>25480</c:v>
                </c:pt>
                <c:pt idx="26">
                  <c:v>26924</c:v>
                </c:pt>
                <c:pt idx="27">
                  <c:v>27532</c:v>
                </c:pt>
                <c:pt idx="28">
                  <c:v>28319</c:v>
                </c:pt>
                <c:pt idx="29">
                  <c:v>28753</c:v>
                </c:pt>
                <c:pt idx="30">
                  <c:v>29765</c:v>
                </c:pt>
                <c:pt idx="31">
                  <c:v>32784</c:v>
                </c:pt>
              </c:numCache>
            </c:numRef>
          </c:xVal>
          <c:yVal>
            <c:numRef>
              <c:f>Demand!$B$25:$B$56</c:f>
              <c:numCache>
                <c:formatCode>General</c:formatCode>
                <c:ptCount val="32"/>
                <c:pt idx="0">
                  <c:v>7889.9129810991726</c:v>
                </c:pt>
                <c:pt idx="1">
                  <c:v>9522.3583105154394</c:v>
                </c:pt>
                <c:pt idx="2">
                  <c:v>10258.711931660244</c:v>
                </c:pt>
                <c:pt idx="3">
                  <c:v>12276.866300723792</c:v>
                </c:pt>
                <c:pt idx="4">
                  <c:v>14493.719265969266</c:v>
                </c:pt>
                <c:pt idx="5">
                  <c:v>15736.559504832723</c:v>
                </c:pt>
                <c:pt idx="6">
                  <c:v>16917.062929207736</c:v>
                </c:pt>
                <c:pt idx="7">
                  <c:v>20555.974474970957</c:v>
                </c:pt>
                <c:pt idx="8">
                  <c:v>24526.050347704069</c:v>
                </c:pt>
                <c:pt idx="9">
                  <c:v>29996.105819065495</c:v>
                </c:pt>
                <c:pt idx="10">
                  <c:v>34647.990600266021</c:v>
                </c:pt>
                <c:pt idx="11">
                  <c:v>41688.154586555262</c:v>
                </c:pt>
                <c:pt idx="12">
                  <c:v>46671.203694725678</c:v>
                </c:pt>
                <c:pt idx="13">
                  <c:v>54498.369963931582</c:v>
                </c:pt>
                <c:pt idx="14">
                  <c:v>62080.085026089226</c:v>
                </c:pt>
                <c:pt idx="15">
                  <c:v>74208.491494998132</c:v>
                </c:pt>
                <c:pt idx="16">
                  <c:v>81088.91739416073</c:v>
                </c:pt>
                <c:pt idx="17">
                  <c:v>86874.552988869924</c:v>
                </c:pt>
                <c:pt idx="18">
                  <c:v>91175.793188572919</c:v>
                </c:pt>
                <c:pt idx="19">
                  <c:v>90186.196258568787</c:v>
                </c:pt>
                <c:pt idx="20">
                  <c:v>84166.797609527915</c:v>
                </c:pt>
                <c:pt idx="21">
                  <c:v>78392.850167535304</c:v>
                </c:pt>
                <c:pt idx="22">
                  <c:v>75544.836955594277</c:v>
                </c:pt>
                <c:pt idx="23">
                  <c:v>74185.115189564967</c:v>
                </c:pt>
                <c:pt idx="24">
                  <c:v>68687.787361864845</c:v>
                </c:pt>
                <c:pt idx="25">
                  <c:v>74290.308564014209</c:v>
                </c:pt>
                <c:pt idx="26">
                  <c:v>88370.636536592705</c:v>
                </c:pt>
                <c:pt idx="27">
                  <c:v>90338.142243884387</c:v>
                </c:pt>
                <c:pt idx="28">
                  <c:v>22172.835600765109</c:v>
                </c:pt>
                <c:pt idx="29">
                  <c:v>59691.805821000518</c:v>
                </c:pt>
                <c:pt idx="30">
                  <c:v>94491.3325091773</c:v>
                </c:pt>
                <c:pt idx="31">
                  <c:v>102747.06437799131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AD9-4EEA-87FE-A3DCD78470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1797631"/>
        <c:axId val="1361798591"/>
      </c:scatterChart>
      <c:valAx>
        <c:axId val="13617976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7113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61798591"/>
        <c:crosses val="autoZero"/>
        <c:crossBetween val="midCat"/>
      </c:valAx>
      <c:valAx>
        <c:axId val="136179859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7113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61797631"/>
        <c:crosses val="autoZero"/>
        <c:crossBetween val="midCat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105000000000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Sheet1!#REF!</c:f>
            </c:numRef>
          </c:xVal>
          <c:yVal>
            <c:numRef>
              <c:f>GDP!$C$25:$C$56</c:f>
              <c:numCache>
                <c:formatCode>General</c:formatCode>
                <c:ptCount val="32"/>
                <c:pt idx="0">
                  <c:v>-76676126533.878448</c:v>
                </c:pt>
                <c:pt idx="1">
                  <c:v>-56640069925.808502</c:v>
                </c:pt>
                <c:pt idx="2">
                  <c:v>-54640894269.722412</c:v>
                </c:pt>
                <c:pt idx="3">
                  <c:v>-62565508943.83136</c:v>
                </c:pt>
                <c:pt idx="4">
                  <c:v>-69411984810.049683</c:v>
                </c:pt>
                <c:pt idx="5">
                  <c:v>-57218151962.706055</c:v>
                </c:pt>
                <c:pt idx="6">
                  <c:v>-45773596731.143616</c:v>
                </c:pt>
                <c:pt idx="7">
                  <c:v>-38809151962.706055</c:v>
                </c:pt>
                <c:pt idx="8">
                  <c:v>-26259596731.143616</c:v>
                </c:pt>
                <c:pt idx="9">
                  <c:v>-26276956465.283936</c:v>
                </c:pt>
                <c:pt idx="10">
                  <c:v>-16249234081.065125</c:v>
                </c:pt>
                <c:pt idx="11">
                  <c:v>-19967704278.330322</c:v>
                </c:pt>
                <c:pt idx="12">
                  <c:v>-29867701362.392151</c:v>
                </c:pt>
                <c:pt idx="13">
                  <c:v>-39007698446.453979</c:v>
                </c:pt>
                <c:pt idx="14">
                  <c:v>-49849250762.078308</c:v>
                </c:pt>
                <c:pt idx="15">
                  <c:v>-87430910624.889282</c:v>
                </c:pt>
                <c:pt idx="16">
                  <c:v>-110309516714.10693</c:v>
                </c:pt>
                <c:pt idx="17">
                  <c:v>-95853071945.669312</c:v>
                </c:pt>
                <c:pt idx="18">
                  <c:v>-122397927305.90247</c:v>
                </c:pt>
                <c:pt idx="19">
                  <c:v>-190509221602.69678</c:v>
                </c:pt>
                <c:pt idx="20">
                  <c:v>-181592720144.72766</c:v>
                </c:pt>
                <c:pt idx="21">
                  <c:v>-65477760153.246094</c:v>
                </c:pt>
                <c:pt idx="22">
                  <c:v>-22079179492.856079</c:v>
                </c:pt>
                <c:pt idx="23">
                  <c:v>34596038517.455505</c:v>
                </c:pt>
                <c:pt idx="24">
                  <c:v>28747098122.925171</c:v>
                </c:pt>
                <c:pt idx="25">
                  <c:v>37599072694.097534</c:v>
                </c:pt>
                <c:pt idx="26">
                  <c:v>164720865532.92285</c:v>
                </c:pt>
                <c:pt idx="27">
                  <c:v>223950250695.89075</c:v>
                </c:pt>
                <c:pt idx="28">
                  <c:v>283748358243.07751</c:v>
                </c:pt>
                <c:pt idx="29">
                  <c:v>243254840104.09521</c:v>
                </c:pt>
                <c:pt idx="30">
                  <c:v>245573344478.00244</c:v>
                </c:pt>
                <c:pt idx="31">
                  <c:v>282674066862.22131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6E7-40A6-A0E4-41D8DEF99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1797631"/>
        <c:axId val="1361820671"/>
      </c:scatterChart>
      <c:valAx>
        <c:axId val="13617976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105000000000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61820671"/>
        <c:crosses val="autoZero"/>
        <c:crossBetween val="midCat"/>
      </c:valAx>
      <c:valAx>
        <c:axId val="136182067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1797631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105000000000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Sheet1!#REF!</c:f>
            </c:numRef>
          </c:xVal>
          <c:y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E0-41B8-98BF-71EF9443211B}"/>
            </c:ext>
          </c:extLst>
        </c:ser>
        <c:ser>
          <c:idx val="1"/>
          <c:order val="1"/>
          <c:tx>
            <c:v>Predicted 105000000000</c:v>
          </c:tx>
          <c:spPr>
            <a:ln w="19050">
              <a:noFill/>
            </a:ln>
          </c:spPr>
          <c:xVal>
            <c:numRef>
              <c:f>Sheet1!#REF!</c:f>
            </c:numRef>
          </c:xVal>
          <c:yVal>
            <c:numRef>
              <c:f>GDP!$B$25:$B$56</c:f>
              <c:numCache>
                <c:formatCode>General</c:formatCode>
                <c:ptCount val="32"/>
                <c:pt idx="0">
                  <c:v>187976126533.87845</c:v>
                </c:pt>
                <c:pt idx="1">
                  <c:v>174618069925.8085</c:v>
                </c:pt>
                <c:pt idx="2">
                  <c:v>179697894269.72241</c:v>
                </c:pt>
                <c:pt idx="3">
                  <c:v>195125508943.83136</c:v>
                </c:pt>
                <c:pt idx="4">
                  <c:v>209925984810.04968</c:v>
                </c:pt>
                <c:pt idx="5">
                  <c:v>206163151962.70605</c:v>
                </c:pt>
                <c:pt idx="6">
                  <c:v>203654596731.14362</c:v>
                </c:pt>
                <c:pt idx="7">
                  <c:v>206163151962.70605</c:v>
                </c:pt>
                <c:pt idx="8">
                  <c:v>203654596731.14362</c:v>
                </c:pt>
                <c:pt idx="9">
                  <c:v>214315956465.28394</c:v>
                </c:pt>
                <c:pt idx="10">
                  <c:v>215570234081.06512</c:v>
                </c:pt>
                <c:pt idx="11">
                  <c:v>231248704278.33032</c:v>
                </c:pt>
                <c:pt idx="12">
                  <c:v>253825701362.39215</c:v>
                </c:pt>
                <c:pt idx="13">
                  <c:v>276402698446.45398</c:v>
                </c:pt>
                <c:pt idx="14">
                  <c:v>301488250762.07831</c:v>
                </c:pt>
                <c:pt idx="15">
                  <c:v>354167910624.88928</c:v>
                </c:pt>
                <c:pt idx="16">
                  <c:v>393050516714.10693</c:v>
                </c:pt>
                <c:pt idx="17">
                  <c:v>395559071945.66931</c:v>
                </c:pt>
                <c:pt idx="18">
                  <c:v>440085927305.90247</c:v>
                </c:pt>
                <c:pt idx="19">
                  <c:v>527258221602.69678</c:v>
                </c:pt>
                <c:pt idx="20">
                  <c:v>538546720144.72766</c:v>
                </c:pt>
                <c:pt idx="21">
                  <c:v>443848760153.24609</c:v>
                </c:pt>
                <c:pt idx="22">
                  <c:v>423153179492.85608</c:v>
                </c:pt>
                <c:pt idx="23">
                  <c:v>390541961482.54449</c:v>
                </c:pt>
                <c:pt idx="24">
                  <c:v>421898901877.07483</c:v>
                </c:pt>
                <c:pt idx="25">
                  <c:v>440085927305.90247</c:v>
                </c:pt>
                <c:pt idx="26">
                  <c:v>341625134467.07715</c:v>
                </c:pt>
                <c:pt idx="27">
                  <c:v>312776749304.10925</c:v>
                </c:pt>
                <c:pt idx="28">
                  <c:v>285182641756.92249</c:v>
                </c:pt>
                <c:pt idx="29">
                  <c:v>359812159895.90479</c:v>
                </c:pt>
                <c:pt idx="30">
                  <c:v>393677655521.99756</c:v>
                </c:pt>
                <c:pt idx="31">
                  <c:v>394931933137.77869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E0-41B8-98BF-71EF94432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1812031"/>
        <c:axId val="1361797631"/>
      </c:scatterChart>
      <c:valAx>
        <c:axId val="13618120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105000000000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61797631"/>
        <c:crosses val="autoZero"/>
        <c:crossBetween val="midCat"/>
      </c:valAx>
      <c:valAx>
        <c:axId val="136179763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105000000000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1812031"/>
        <c:crosses val="autoZero"/>
        <c:crossBetween val="midCat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4847  Residual Plot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3378772965879266"/>
          <c:y val="0.24058682479504873"/>
          <c:w val="0.70136865704286966"/>
          <c:h val="0.53166942095201064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Sheet1!$D$4:$D$35</c:f>
              <c:numCache>
                <c:formatCode>0</c:formatCode>
                <c:ptCount val="32"/>
                <c:pt idx="0">
                  <c:v>4847</c:v>
                </c:pt>
                <c:pt idx="1">
                  <c:v>5022</c:v>
                </c:pt>
                <c:pt idx="2">
                  <c:v>5226</c:v>
                </c:pt>
                <c:pt idx="3">
                  <c:v>5332</c:v>
                </c:pt>
                <c:pt idx="4">
                  <c:v>5612</c:v>
                </c:pt>
                <c:pt idx="5">
                  <c:v>5995</c:v>
                </c:pt>
                <c:pt idx="6">
                  <c:v>6264</c:v>
                </c:pt>
                <c:pt idx="7">
                  <c:v>6398</c:v>
                </c:pt>
                <c:pt idx="8">
                  <c:v>6688</c:v>
                </c:pt>
                <c:pt idx="9">
                  <c:v>7159</c:v>
                </c:pt>
                <c:pt idx="10">
                  <c:v>7268</c:v>
                </c:pt>
                <c:pt idx="11">
                  <c:v>7292</c:v>
                </c:pt>
                <c:pt idx="12">
                  <c:v>7608</c:v>
                </c:pt>
                <c:pt idx="13">
                  <c:v>8391</c:v>
                </c:pt>
                <c:pt idx="14">
                  <c:v>8595</c:v>
                </c:pt>
                <c:pt idx="15">
                  <c:v>8745</c:v>
                </c:pt>
                <c:pt idx="16">
                  <c:v>9079</c:v>
                </c:pt>
                <c:pt idx="17">
                  <c:v>9482</c:v>
                </c:pt>
                <c:pt idx="18">
                  <c:v>9795</c:v>
                </c:pt>
                <c:pt idx="19">
                  <c:v>9992</c:v>
                </c:pt>
                <c:pt idx="20">
                  <c:v>10223</c:v>
                </c:pt>
                <c:pt idx="21">
                  <c:v>10407</c:v>
                </c:pt>
                <c:pt idx="22">
                  <c:v>10376</c:v>
                </c:pt>
                <c:pt idx="23">
                  <c:v>10459</c:v>
                </c:pt>
                <c:pt idx="24">
                  <c:v>10475</c:v>
                </c:pt>
                <c:pt idx="25">
                  <c:v>11061</c:v>
                </c:pt>
                <c:pt idx="26">
                  <c:v>11461</c:v>
                </c:pt>
                <c:pt idx="27">
                  <c:v>11659</c:v>
                </c:pt>
                <c:pt idx="28">
                  <c:v>11728</c:v>
                </c:pt>
                <c:pt idx="29">
                  <c:v>11798</c:v>
                </c:pt>
                <c:pt idx="30">
                  <c:v>11928.5</c:v>
                </c:pt>
                <c:pt idx="31">
                  <c:v>12303</c:v>
                </c:pt>
              </c:numCache>
            </c:numRef>
          </c:xVal>
          <c:yVal>
            <c:numRef>
              <c:f>'Initial length of railway lines'!$C$25:$C$56</c:f>
              <c:numCache>
                <c:formatCode>General</c:formatCode>
                <c:ptCount val="32"/>
                <c:pt idx="0">
                  <c:v>2169.0491439912039</c:v>
                </c:pt>
                <c:pt idx="1">
                  <c:v>1985.2379694115252</c:v>
                </c:pt>
                <c:pt idx="2">
                  <c:v>1741.660085901498</c:v>
                </c:pt>
                <c:pt idx="3">
                  <c:v>1749.1224601560934</c:v>
                </c:pt>
                <c:pt idx="4">
                  <c:v>1344.6145808286083</c:v>
                </c:pt>
                <c:pt idx="5">
                  <c:v>702.41183874850958</c:v>
                </c:pt>
                <c:pt idx="6">
                  <c:v>353.26409039460304</c:v>
                </c:pt>
                <c:pt idx="7">
                  <c:v>349.62067671644854</c:v>
                </c:pt>
                <c:pt idx="8">
                  <c:v>-17.556412587018713</c:v>
                </c:pt>
                <c:pt idx="9">
                  <c:v>-807.87020245575332</c:v>
                </c:pt>
                <c:pt idx="10">
                  <c:v>-694.36059119395577</c:v>
                </c:pt>
                <c:pt idx="11">
                  <c:v>-351.46269513630978</c:v>
                </c:pt>
                <c:pt idx="12">
                  <c:v>-697.54373037733239</c:v>
                </c:pt>
                <c:pt idx="13">
                  <c:v>-2157.6948714966929</c:v>
                </c:pt>
                <c:pt idx="14">
                  <c:v>-2176.4427550067194</c:v>
                </c:pt>
                <c:pt idx="15">
                  <c:v>-2032.7609046464459</c:v>
                </c:pt>
                <c:pt idx="16">
                  <c:v>-2304.8285178442311</c:v>
                </c:pt>
                <c:pt idx="17">
                  <c:v>-2708.8196798762929</c:v>
                </c:pt>
                <c:pt idx="18">
                  <c:v>-2853.2279521245182</c:v>
                </c:pt>
                <c:pt idx="19">
                  <c:v>-2670.8893886513542</c:v>
                </c:pt>
                <c:pt idx="20">
                  <c:v>-2523.542139096533</c:v>
                </c:pt>
                <c:pt idx="21">
                  <c:v>-2208.8716026545953</c:v>
                </c:pt>
                <c:pt idx="22">
                  <c:v>-1311.6030517290528</c:v>
                </c:pt>
                <c:pt idx="23">
                  <c:v>-628.79949452969959</c:v>
                </c:pt>
                <c:pt idx="24">
                  <c:v>287.84576950873088</c:v>
                </c:pt>
                <c:pt idx="25">
                  <c:v>-109.13393508379522</c:v>
                </c:pt>
                <c:pt idx="26">
                  <c:v>33.897665876938845</c:v>
                </c:pt>
                <c:pt idx="27">
                  <c:v>765.19530835250043</c:v>
                </c:pt>
                <c:pt idx="28">
                  <c:v>1917.2717595182294</c:v>
                </c:pt>
                <c:pt idx="29">
                  <c:v>3184.5072896863603</c:v>
                </c:pt>
                <c:pt idx="30">
                  <c:v>4435.1670994997949</c:v>
                </c:pt>
                <c:pt idx="31">
                  <c:v>5236.5421858992813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DE5-4F8F-BDBA-6C341886A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1823551"/>
        <c:axId val="1361814431"/>
      </c:scatterChart>
      <c:valAx>
        <c:axId val="13618235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4847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61814431"/>
        <c:crosses val="autoZero"/>
        <c:crossBetween val="midCat"/>
      </c:valAx>
      <c:valAx>
        <c:axId val="136181443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61823551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4847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Sheet1!$D$4:$D$35</c:f>
              <c:numCache>
                <c:formatCode>0</c:formatCode>
                <c:ptCount val="32"/>
                <c:pt idx="0">
                  <c:v>4847</c:v>
                </c:pt>
                <c:pt idx="1">
                  <c:v>5022</c:v>
                </c:pt>
                <c:pt idx="2">
                  <c:v>5226</c:v>
                </c:pt>
                <c:pt idx="3">
                  <c:v>5332</c:v>
                </c:pt>
                <c:pt idx="4">
                  <c:v>5612</c:v>
                </c:pt>
                <c:pt idx="5">
                  <c:v>5995</c:v>
                </c:pt>
                <c:pt idx="6">
                  <c:v>6264</c:v>
                </c:pt>
                <c:pt idx="7">
                  <c:v>6398</c:v>
                </c:pt>
                <c:pt idx="8">
                  <c:v>6688</c:v>
                </c:pt>
                <c:pt idx="9">
                  <c:v>7159</c:v>
                </c:pt>
                <c:pt idx="10">
                  <c:v>7268</c:v>
                </c:pt>
                <c:pt idx="11">
                  <c:v>7292</c:v>
                </c:pt>
                <c:pt idx="12">
                  <c:v>7608</c:v>
                </c:pt>
                <c:pt idx="13">
                  <c:v>8391</c:v>
                </c:pt>
                <c:pt idx="14">
                  <c:v>8595</c:v>
                </c:pt>
                <c:pt idx="15">
                  <c:v>8745</c:v>
                </c:pt>
                <c:pt idx="16">
                  <c:v>9079</c:v>
                </c:pt>
                <c:pt idx="17">
                  <c:v>9482</c:v>
                </c:pt>
                <c:pt idx="18">
                  <c:v>9795</c:v>
                </c:pt>
                <c:pt idx="19">
                  <c:v>9992</c:v>
                </c:pt>
                <c:pt idx="20">
                  <c:v>10223</c:v>
                </c:pt>
                <c:pt idx="21">
                  <c:v>10407</c:v>
                </c:pt>
                <c:pt idx="22">
                  <c:v>10376</c:v>
                </c:pt>
                <c:pt idx="23">
                  <c:v>10459</c:v>
                </c:pt>
                <c:pt idx="24">
                  <c:v>10475</c:v>
                </c:pt>
                <c:pt idx="25">
                  <c:v>11061</c:v>
                </c:pt>
                <c:pt idx="26">
                  <c:v>11461</c:v>
                </c:pt>
                <c:pt idx="27">
                  <c:v>11659</c:v>
                </c:pt>
                <c:pt idx="28">
                  <c:v>11728</c:v>
                </c:pt>
                <c:pt idx="29">
                  <c:v>11798</c:v>
                </c:pt>
                <c:pt idx="30">
                  <c:v>11928.5</c:v>
                </c:pt>
                <c:pt idx="31">
                  <c:v>12303</c:v>
                </c:pt>
              </c:numCache>
            </c:numRef>
          </c:xVal>
          <c:yVal>
            <c:numRef>
              <c:f>Sheet1!$E$4:$E$35</c:f>
              <c:numCache>
                <c:formatCode>0</c:formatCode>
                <c:ptCount val="32"/>
                <c:pt idx="0">
                  <c:v>5080.1000000000004</c:v>
                </c:pt>
                <c:pt idx="1">
                  <c:v>5318.79</c:v>
                </c:pt>
                <c:pt idx="2">
                  <c:v>5563.35</c:v>
                </c:pt>
                <c:pt idx="3">
                  <c:v>5814.05</c:v>
                </c:pt>
                <c:pt idx="4">
                  <c:v>6071.2</c:v>
                </c:pt>
                <c:pt idx="5">
                  <c:v>6335.12</c:v>
                </c:pt>
                <c:pt idx="6">
                  <c:v>6606.15</c:v>
                </c:pt>
                <c:pt idx="7">
                  <c:v>6884.64</c:v>
                </c:pt>
                <c:pt idx="8">
                  <c:v>7170.98</c:v>
                </c:pt>
                <c:pt idx="9">
                  <c:v>7465.56</c:v>
                </c:pt>
                <c:pt idx="10">
                  <c:v>7768.8</c:v>
                </c:pt>
                <c:pt idx="11">
                  <c:v>8081.17</c:v>
                </c:pt>
                <c:pt idx="12">
                  <c:v>8403.14</c:v>
                </c:pt>
                <c:pt idx="13">
                  <c:v>8735.2099999999991</c:v>
                </c:pt>
                <c:pt idx="14">
                  <c:v>9077.94</c:v>
                </c:pt>
                <c:pt idx="15">
                  <c:v>9431.89</c:v>
                </c:pt>
                <c:pt idx="16">
                  <c:v>9797.69</c:v>
                </c:pt>
                <c:pt idx="17">
                  <c:v>10176</c:v>
                </c:pt>
                <c:pt idx="18">
                  <c:v>10567.5</c:v>
                </c:pt>
                <c:pt idx="19">
                  <c:v>10972.9</c:v>
                </c:pt>
                <c:pt idx="20">
                  <c:v>11393</c:v>
                </c:pt>
                <c:pt idx="21">
                  <c:v>11828.7</c:v>
                </c:pt>
                <c:pt idx="22">
                  <c:v>12280.9</c:v>
                </c:pt>
                <c:pt idx="23">
                  <c:v>12750.6</c:v>
                </c:pt>
                <c:pt idx="24">
                  <c:v>13238.7</c:v>
                </c:pt>
                <c:pt idx="25">
                  <c:v>13746.4</c:v>
                </c:pt>
                <c:pt idx="26">
                  <c:v>14274.9</c:v>
                </c:pt>
                <c:pt idx="27">
                  <c:v>14825.5</c:v>
                </c:pt>
                <c:pt idx="28">
                  <c:v>15399.6</c:v>
                </c:pt>
                <c:pt idx="29">
                  <c:v>15998.5</c:v>
                </c:pt>
                <c:pt idx="30">
                  <c:v>16624</c:v>
                </c:pt>
                <c:pt idx="31">
                  <c:v>17277.7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B68-4453-9A02-8A1960D565E5}"/>
            </c:ext>
          </c:extLst>
        </c:ser>
        <c:ser>
          <c:idx val="1"/>
          <c:order val="1"/>
          <c:tx>
            <c:v>Predicted 4847</c:v>
          </c:tx>
          <c:spPr>
            <a:ln w="19050">
              <a:noFill/>
            </a:ln>
          </c:spPr>
          <c:xVal>
            <c:numRef>
              <c:f>Sheet1!$D$4:$D$35</c:f>
              <c:numCache>
                <c:formatCode>0</c:formatCode>
                <c:ptCount val="32"/>
                <c:pt idx="0">
                  <c:v>4847</c:v>
                </c:pt>
                <c:pt idx="1">
                  <c:v>5022</c:v>
                </c:pt>
                <c:pt idx="2">
                  <c:v>5226</c:v>
                </c:pt>
                <c:pt idx="3">
                  <c:v>5332</c:v>
                </c:pt>
                <c:pt idx="4">
                  <c:v>5612</c:v>
                </c:pt>
                <c:pt idx="5">
                  <c:v>5995</c:v>
                </c:pt>
                <c:pt idx="6">
                  <c:v>6264</c:v>
                </c:pt>
                <c:pt idx="7">
                  <c:v>6398</c:v>
                </c:pt>
                <c:pt idx="8">
                  <c:v>6688</c:v>
                </c:pt>
                <c:pt idx="9">
                  <c:v>7159</c:v>
                </c:pt>
                <c:pt idx="10">
                  <c:v>7268</c:v>
                </c:pt>
                <c:pt idx="11">
                  <c:v>7292</c:v>
                </c:pt>
                <c:pt idx="12">
                  <c:v>7608</c:v>
                </c:pt>
                <c:pt idx="13">
                  <c:v>8391</c:v>
                </c:pt>
                <c:pt idx="14">
                  <c:v>8595</c:v>
                </c:pt>
                <c:pt idx="15">
                  <c:v>8745</c:v>
                </c:pt>
                <c:pt idx="16">
                  <c:v>9079</c:v>
                </c:pt>
                <c:pt idx="17">
                  <c:v>9482</c:v>
                </c:pt>
                <c:pt idx="18">
                  <c:v>9795</c:v>
                </c:pt>
                <c:pt idx="19">
                  <c:v>9992</c:v>
                </c:pt>
                <c:pt idx="20">
                  <c:v>10223</c:v>
                </c:pt>
                <c:pt idx="21">
                  <c:v>10407</c:v>
                </c:pt>
                <c:pt idx="22">
                  <c:v>10376</c:v>
                </c:pt>
                <c:pt idx="23">
                  <c:v>10459</c:v>
                </c:pt>
                <c:pt idx="24">
                  <c:v>10475</c:v>
                </c:pt>
                <c:pt idx="25">
                  <c:v>11061</c:v>
                </c:pt>
                <c:pt idx="26">
                  <c:v>11461</c:v>
                </c:pt>
                <c:pt idx="27">
                  <c:v>11659</c:v>
                </c:pt>
                <c:pt idx="28">
                  <c:v>11728</c:v>
                </c:pt>
                <c:pt idx="29">
                  <c:v>11798</c:v>
                </c:pt>
                <c:pt idx="30">
                  <c:v>11928.5</c:v>
                </c:pt>
                <c:pt idx="31">
                  <c:v>12303</c:v>
                </c:pt>
              </c:numCache>
            </c:numRef>
          </c:xVal>
          <c:yVal>
            <c:numRef>
              <c:f>'Initial length of railway lines'!$B$25:$B$56</c:f>
              <c:numCache>
                <c:formatCode>General</c:formatCode>
                <c:ptCount val="32"/>
                <c:pt idx="0">
                  <c:v>2911.0508560087965</c:v>
                </c:pt>
                <c:pt idx="1">
                  <c:v>3338.2120305884746</c:v>
                </c:pt>
                <c:pt idx="2">
                  <c:v>3836.1599140985018</c:v>
                </c:pt>
                <c:pt idx="3">
                  <c:v>4094.897539843907</c:v>
                </c:pt>
                <c:pt idx="4">
                  <c:v>4778.355419171392</c:v>
                </c:pt>
                <c:pt idx="5">
                  <c:v>5713.2281612514907</c:v>
                </c:pt>
                <c:pt idx="6">
                  <c:v>6369.8359096053973</c:v>
                </c:pt>
                <c:pt idx="7">
                  <c:v>6696.9193232835514</c:v>
                </c:pt>
                <c:pt idx="8">
                  <c:v>7404.7864125870183</c:v>
                </c:pt>
                <c:pt idx="9">
                  <c:v>8554.4602024557535</c:v>
                </c:pt>
                <c:pt idx="10">
                  <c:v>8820.5205911939556</c:v>
                </c:pt>
                <c:pt idx="11">
                  <c:v>8879.1026951363092</c:v>
                </c:pt>
                <c:pt idx="12">
                  <c:v>9650.4337303773318</c:v>
                </c:pt>
                <c:pt idx="13">
                  <c:v>11561.674871496693</c:v>
                </c:pt>
                <c:pt idx="14">
                  <c:v>12059.62275500672</c:v>
                </c:pt>
                <c:pt idx="15">
                  <c:v>12425.760904646446</c:v>
                </c:pt>
                <c:pt idx="16">
                  <c:v>13241.028517844232</c:v>
                </c:pt>
                <c:pt idx="17">
                  <c:v>14224.719679876293</c:v>
                </c:pt>
                <c:pt idx="18">
                  <c:v>14988.727952124518</c:v>
                </c:pt>
                <c:pt idx="19">
                  <c:v>15469.589388651355</c:v>
                </c:pt>
                <c:pt idx="20">
                  <c:v>16033.442139096533</c:v>
                </c:pt>
                <c:pt idx="21">
                  <c:v>16482.571602654596</c:v>
                </c:pt>
                <c:pt idx="22">
                  <c:v>16406.903051729052</c:v>
                </c:pt>
                <c:pt idx="23">
                  <c:v>16609.4994945297</c:v>
                </c:pt>
                <c:pt idx="24">
                  <c:v>16648.554230491271</c:v>
                </c:pt>
                <c:pt idx="25">
                  <c:v>18078.933935083794</c:v>
                </c:pt>
                <c:pt idx="26">
                  <c:v>19055.302334123062</c:v>
                </c:pt>
                <c:pt idx="27">
                  <c:v>19538.604691647499</c:v>
                </c:pt>
                <c:pt idx="28">
                  <c:v>19707.02824048177</c:v>
                </c:pt>
                <c:pt idx="29">
                  <c:v>19877.892710313641</c:v>
                </c:pt>
                <c:pt idx="30">
                  <c:v>20196.432900500204</c:v>
                </c:pt>
                <c:pt idx="31">
                  <c:v>21110.557814100717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B68-4453-9A02-8A1960D56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1824511"/>
        <c:axId val="1361799071"/>
      </c:scatterChart>
      <c:valAx>
        <c:axId val="13618245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4847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61799071"/>
        <c:crosses val="autoZero"/>
        <c:crossBetween val="midCat"/>
      </c:valAx>
      <c:valAx>
        <c:axId val="136179907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4847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61824511"/>
        <c:crosses val="autoZero"/>
        <c:crossBetween val="midCat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518160</xdr:colOff>
      <xdr:row>19</xdr:row>
      <xdr:rowOff>160020</xdr:rowOff>
    </xdr:from>
    <xdr:to>
      <xdr:col>7</xdr:col>
      <xdr:colOff>1242060</xdr:colOff>
      <xdr:row>35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69FD48-E3E2-2CFF-A96B-CA2178EB9F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259080</xdr:colOff>
      <xdr:row>17</xdr:row>
      <xdr:rowOff>15240</xdr:rowOff>
    </xdr:from>
    <xdr:to>
      <xdr:col>5</xdr:col>
      <xdr:colOff>563880</xdr:colOff>
      <xdr:row>31</xdr:row>
      <xdr:rowOff>91440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3F472E4-56DB-97B3-86DC-AB07300172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53340</xdr:colOff>
      <xdr:row>4</xdr:row>
      <xdr:rowOff>19050</xdr:rowOff>
    </xdr:from>
    <xdr:ext cx="55714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91CF29ED-0C4B-877C-F6EB-F9B2359FA053}"/>
                </a:ext>
              </a:extLst>
            </xdr:cNvPr>
            <xdr:cNvSpPr txBox="1"/>
          </xdr:nvSpPr>
          <xdr:spPr>
            <a:xfrm>
              <a:off x="11841480" y="773430"/>
              <a:ext cx="5571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91CF29ED-0C4B-877C-F6EB-F9B2359FA053}"/>
                </a:ext>
              </a:extLst>
            </xdr:cNvPr>
            <xdr:cNvSpPr txBox="1"/>
          </xdr:nvSpPr>
          <xdr:spPr>
            <a:xfrm>
              <a:off x="11841480" y="773430"/>
              <a:ext cx="5571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en-US" sz="1100" b="0" i="0">
                  <a:latin typeface="Cambria Math" panose="02040503050406030204" pitchFamily="18" charset="0"/>
                </a:rPr>
                <a:t>𝐴_𝑡−𝐹_𝑡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12</xdr:col>
      <xdr:colOff>38100</xdr:colOff>
      <xdr:row>4</xdr:row>
      <xdr:rowOff>11430</xdr:rowOff>
    </xdr:from>
    <xdr:ext cx="4678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F4190C7E-3153-4106-D28B-72E2BB72B2C4}"/>
                </a:ext>
              </a:extLst>
            </xdr:cNvPr>
            <xdr:cNvSpPr txBox="1"/>
          </xdr:nvSpPr>
          <xdr:spPr>
            <a:xfrm>
              <a:off x="11216640" y="765810"/>
              <a:ext cx="4678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F4190C7E-3153-4106-D28B-72E2BB72B2C4}"/>
                </a:ext>
              </a:extLst>
            </xdr:cNvPr>
            <xdr:cNvSpPr txBox="1"/>
          </xdr:nvSpPr>
          <xdr:spPr>
            <a:xfrm>
              <a:off x="11216640" y="765810"/>
              <a:ext cx="4678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𝐴_𝑡−𝐹_𝑡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14</xdr:col>
      <xdr:colOff>22860</xdr:colOff>
      <xdr:row>4</xdr:row>
      <xdr:rowOff>19050</xdr:rowOff>
    </xdr:from>
    <xdr:ext cx="650370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FB5A7CDB-426D-9051-6B99-3A220041D986}"/>
                </a:ext>
              </a:extLst>
            </xdr:cNvPr>
            <xdr:cNvSpPr txBox="1"/>
          </xdr:nvSpPr>
          <xdr:spPr>
            <a:xfrm>
              <a:off x="12420600" y="773430"/>
              <a:ext cx="65037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b>
                            </m:s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𝐹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b>
                            </m:sSub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FB5A7CDB-426D-9051-6B99-3A220041D986}"/>
                </a:ext>
              </a:extLst>
            </xdr:cNvPr>
            <xdr:cNvSpPr txBox="1"/>
          </xdr:nvSpPr>
          <xdr:spPr>
            <a:xfrm>
              <a:off x="12420600" y="773430"/>
              <a:ext cx="65037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(𝐴_𝑡−𝐹_𝑡 )^2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15</xdr:col>
      <xdr:colOff>53340</xdr:colOff>
      <xdr:row>3</xdr:row>
      <xdr:rowOff>194310</xdr:rowOff>
    </xdr:from>
    <xdr:ext cx="88665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EF8855BE-836F-81D9-7C70-566C00A4D2A0}"/>
                </a:ext>
              </a:extLst>
            </xdr:cNvPr>
            <xdr:cNvSpPr txBox="1"/>
          </xdr:nvSpPr>
          <xdr:spPr>
            <a:xfrm>
              <a:off x="14203680" y="750570"/>
              <a:ext cx="8866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)/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EF8855BE-836F-81D9-7C70-566C00A4D2A0}"/>
                </a:ext>
              </a:extLst>
            </xdr:cNvPr>
            <xdr:cNvSpPr txBox="1"/>
          </xdr:nvSpPr>
          <xdr:spPr>
            <a:xfrm>
              <a:off x="14203680" y="750570"/>
              <a:ext cx="8866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en-US" sz="1100" b="0" i="0">
                  <a:latin typeface="Cambria Math" panose="02040503050406030204" pitchFamily="18" charset="0"/>
                </a:rPr>
                <a:t>(𝐴_𝑡−𝐹_𝑡)/𝐴_𝑡 |</a:t>
              </a:r>
              <a:endParaRPr lang="en-US" sz="1100"/>
            </a:p>
          </xdr:txBody>
        </xdr:sp>
      </mc:Fallback>
    </mc:AlternateContent>
    <xdr:clientData/>
  </xdr:oneCellAnchor>
  <xdr:twoCellAnchor editAs="oneCell">
    <xdr:from>
      <xdr:col>9</xdr:col>
      <xdr:colOff>601980</xdr:colOff>
      <xdr:row>13</xdr:row>
      <xdr:rowOff>83820</xdr:rowOff>
    </xdr:from>
    <xdr:to>
      <xdr:col>17</xdr:col>
      <xdr:colOff>517697</xdr:colOff>
      <xdr:row>17</xdr:row>
      <xdr:rowOff>152400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45C2149-7DAE-4B3E-8824-3D4CEF33C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14560" y="2636520"/>
          <a:ext cx="6369857" cy="876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586740</xdr:colOff>
      <xdr:row>6</xdr:row>
      <xdr:rowOff>15240</xdr:rowOff>
    </xdr:from>
    <xdr:to>
      <xdr:col>7</xdr:col>
      <xdr:colOff>365760</xdr:colOff>
      <xdr:row>18</xdr:row>
      <xdr:rowOff>160020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146DA17-5B03-0542-79B4-B23919E8EB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190500</xdr:colOff>
      <xdr:row>8</xdr:row>
      <xdr:rowOff>152400</xdr:rowOff>
    </xdr:from>
    <xdr:to>
      <xdr:col>9</xdr:col>
      <xdr:colOff>60960</xdr:colOff>
      <xdr:row>24</xdr:row>
      <xdr:rowOff>160020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427A36B-1CDC-61CB-9D42-11EEBBD91D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17</xdr:col>
      <xdr:colOff>53340</xdr:colOff>
      <xdr:row>4</xdr:row>
      <xdr:rowOff>19050</xdr:rowOff>
    </xdr:from>
    <xdr:ext cx="55714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A4C9CC40-8D24-4D13-A913-B7FD1265D3F3}"/>
                </a:ext>
              </a:extLst>
            </xdr:cNvPr>
            <xdr:cNvSpPr txBox="1"/>
          </xdr:nvSpPr>
          <xdr:spPr>
            <a:xfrm>
              <a:off x="12291060" y="773430"/>
              <a:ext cx="5571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A4C9CC40-8D24-4D13-A913-B7FD1265D3F3}"/>
                </a:ext>
              </a:extLst>
            </xdr:cNvPr>
            <xdr:cNvSpPr txBox="1"/>
          </xdr:nvSpPr>
          <xdr:spPr>
            <a:xfrm>
              <a:off x="12291060" y="773430"/>
              <a:ext cx="5571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en-US" sz="1100" b="0" i="0">
                  <a:latin typeface="Cambria Math" panose="02040503050406030204" pitchFamily="18" charset="0"/>
                </a:rPr>
                <a:t>𝐴_𝑡−𝐹_𝑡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16</xdr:col>
      <xdr:colOff>38100</xdr:colOff>
      <xdr:row>4</xdr:row>
      <xdr:rowOff>11430</xdr:rowOff>
    </xdr:from>
    <xdr:ext cx="4678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928E2028-2788-49A6-AC59-97EC43AFC916}"/>
                </a:ext>
              </a:extLst>
            </xdr:cNvPr>
            <xdr:cNvSpPr txBox="1"/>
          </xdr:nvSpPr>
          <xdr:spPr>
            <a:xfrm>
              <a:off x="11216640" y="765810"/>
              <a:ext cx="4678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928E2028-2788-49A6-AC59-97EC43AFC916}"/>
                </a:ext>
              </a:extLst>
            </xdr:cNvPr>
            <xdr:cNvSpPr txBox="1"/>
          </xdr:nvSpPr>
          <xdr:spPr>
            <a:xfrm>
              <a:off x="11216640" y="765810"/>
              <a:ext cx="4678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𝐴_𝑡−𝐹_𝑡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18</xdr:col>
      <xdr:colOff>22860</xdr:colOff>
      <xdr:row>4</xdr:row>
      <xdr:rowOff>19050</xdr:rowOff>
    </xdr:from>
    <xdr:ext cx="650370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71670D68-B502-44F6-A6CE-7FDE0FCE9D33}"/>
                </a:ext>
              </a:extLst>
            </xdr:cNvPr>
            <xdr:cNvSpPr txBox="1"/>
          </xdr:nvSpPr>
          <xdr:spPr>
            <a:xfrm>
              <a:off x="13136880" y="773430"/>
              <a:ext cx="65037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b>
                            </m:s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𝐹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b>
                            </m:sSub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71670D68-B502-44F6-A6CE-7FDE0FCE9D33}"/>
                </a:ext>
              </a:extLst>
            </xdr:cNvPr>
            <xdr:cNvSpPr txBox="1"/>
          </xdr:nvSpPr>
          <xdr:spPr>
            <a:xfrm>
              <a:off x="13136880" y="773430"/>
              <a:ext cx="65037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(𝐴_𝑡−𝐹_𝑡 )^2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19</xdr:col>
      <xdr:colOff>53340</xdr:colOff>
      <xdr:row>3</xdr:row>
      <xdr:rowOff>194310</xdr:rowOff>
    </xdr:from>
    <xdr:ext cx="88665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3AA87515-E600-417D-9B21-D5894923D4D0}"/>
                </a:ext>
              </a:extLst>
            </xdr:cNvPr>
            <xdr:cNvSpPr txBox="1"/>
          </xdr:nvSpPr>
          <xdr:spPr>
            <a:xfrm>
              <a:off x="14203680" y="750570"/>
              <a:ext cx="8866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)/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3AA87515-E600-417D-9B21-D5894923D4D0}"/>
                </a:ext>
              </a:extLst>
            </xdr:cNvPr>
            <xdr:cNvSpPr txBox="1"/>
          </xdr:nvSpPr>
          <xdr:spPr>
            <a:xfrm>
              <a:off x="14203680" y="750570"/>
              <a:ext cx="8866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en-US" sz="1100" b="0" i="0">
                  <a:latin typeface="Cambria Math" panose="02040503050406030204" pitchFamily="18" charset="0"/>
                </a:rPr>
                <a:t>(𝐴_𝑡−𝐹_𝑡)/𝐴_𝑡 |</a:t>
              </a:r>
              <a:endParaRPr lang="en-US" sz="1100"/>
            </a:p>
          </xdr:txBody>
        </xdr:sp>
      </mc:Fallback>
    </mc:AlternateContent>
    <xdr:clientData/>
  </xdr:oneCellAnchor>
  <xdr:twoCellAnchor editAs="oneCell">
    <xdr:from>
      <xdr:col>13</xdr:col>
      <xdr:colOff>601980</xdr:colOff>
      <xdr:row>13</xdr:row>
      <xdr:rowOff>83820</xdr:rowOff>
    </xdr:from>
    <xdr:to>
      <xdr:col>24</xdr:col>
      <xdr:colOff>266237</xdr:colOff>
      <xdr:row>18</xdr:row>
      <xdr:rowOff>22860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9F2774D-7A7B-4346-97FE-217D39D83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14560" y="2636520"/>
          <a:ext cx="6369857" cy="876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251460</xdr:colOff>
      <xdr:row>0</xdr:row>
      <xdr:rowOff>175260</xdr:rowOff>
    </xdr:from>
    <xdr:to>
      <xdr:col>15</xdr:col>
      <xdr:colOff>251460</xdr:colOff>
      <xdr:row>10</xdr:row>
      <xdr:rowOff>175260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D07F842-FC74-2642-55C7-A18F08B907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251460</xdr:colOff>
      <xdr:row>2</xdr:row>
      <xdr:rowOff>175260</xdr:rowOff>
    </xdr:from>
    <xdr:to>
      <xdr:col>16</xdr:col>
      <xdr:colOff>251460</xdr:colOff>
      <xdr:row>12</xdr:row>
      <xdr:rowOff>175260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2D894FB-DBE2-30D3-10AB-63D70CBD2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20</xdr:col>
      <xdr:colOff>53340</xdr:colOff>
      <xdr:row>7</xdr:row>
      <xdr:rowOff>19050</xdr:rowOff>
    </xdr:from>
    <xdr:ext cx="55714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C475A3C-AECE-4E5B-8C1D-5BAF6287E7A4}"/>
                </a:ext>
              </a:extLst>
            </xdr:cNvPr>
            <xdr:cNvSpPr txBox="1"/>
          </xdr:nvSpPr>
          <xdr:spPr>
            <a:xfrm>
              <a:off x="10416540" y="773430"/>
              <a:ext cx="5571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C475A3C-AECE-4E5B-8C1D-5BAF6287E7A4}"/>
                </a:ext>
              </a:extLst>
            </xdr:cNvPr>
            <xdr:cNvSpPr txBox="1"/>
          </xdr:nvSpPr>
          <xdr:spPr>
            <a:xfrm>
              <a:off x="10416540" y="773430"/>
              <a:ext cx="5571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en-US" sz="1100" b="0" i="0">
                  <a:latin typeface="Cambria Math" panose="02040503050406030204" pitchFamily="18" charset="0"/>
                </a:rPr>
                <a:t>𝐴_𝑡−𝐹_𝑡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19</xdr:col>
      <xdr:colOff>38100</xdr:colOff>
      <xdr:row>7</xdr:row>
      <xdr:rowOff>11430</xdr:rowOff>
    </xdr:from>
    <xdr:ext cx="4678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64222DD9-4A72-4A0B-BE1F-00CC1E01BEB6}"/>
                </a:ext>
              </a:extLst>
            </xdr:cNvPr>
            <xdr:cNvSpPr txBox="1"/>
          </xdr:nvSpPr>
          <xdr:spPr>
            <a:xfrm>
              <a:off x="9791700" y="765810"/>
              <a:ext cx="4678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64222DD9-4A72-4A0B-BE1F-00CC1E01BEB6}"/>
                </a:ext>
              </a:extLst>
            </xdr:cNvPr>
            <xdr:cNvSpPr txBox="1"/>
          </xdr:nvSpPr>
          <xdr:spPr>
            <a:xfrm>
              <a:off x="9791700" y="765810"/>
              <a:ext cx="4678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𝐴_𝑡−𝐹_𝑡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21</xdr:col>
      <xdr:colOff>22860</xdr:colOff>
      <xdr:row>7</xdr:row>
      <xdr:rowOff>19050</xdr:rowOff>
    </xdr:from>
    <xdr:ext cx="650370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89C335FB-E187-4C79-95AC-509FEA40A7F1}"/>
                </a:ext>
              </a:extLst>
            </xdr:cNvPr>
            <xdr:cNvSpPr txBox="1"/>
          </xdr:nvSpPr>
          <xdr:spPr>
            <a:xfrm>
              <a:off x="10995660" y="773430"/>
              <a:ext cx="65037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b>
                            </m:s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𝐹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b>
                            </m:sSub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89C335FB-E187-4C79-95AC-509FEA40A7F1}"/>
                </a:ext>
              </a:extLst>
            </xdr:cNvPr>
            <xdr:cNvSpPr txBox="1"/>
          </xdr:nvSpPr>
          <xdr:spPr>
            <a:xfrm>
              <a:off x="10995660" y="773430"/>
              <a:ext cx="65037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(𝐴_𝑡−𝐹_𝑡 )^2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22</xdr:col>
      <xdr:colOff>53340</xdr:colOff>
      <xdr:row>6</xdr:row>
      <xdr:rowOff>194310</xdr:rowOff>
    </xdr:from>
    <xdr:ext cx="88665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4990E8EE-25C4-420E-A9FA-C1BA9760D3BB}"/>
                </a:ext>
              </a:extLst>
            </xdr:cNvPr>
            <xdr:cNvSpPr txBox="1"/>
          </xdr:nvSpPr>
          <xdr:spPr>
            <a:xfrm>
              <a:off x="11635740" y="750570"/>
              <a:ext cx="8866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)/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4990E8EE-25C4-420E-A9FA-C1BA9760D3BB}"/>
                </a:ext>
              </a:extLst>
            </xdr:cNvPr>
            <xdr:cNvSpPr txBox="1"/>
          </xdr:nvSpPr>
          <xdr:spPr>
            <a:xfrm>
              <a:off x="11635740" y="750570"/>
              <a:ext cx="8866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en-US" sz="1100" b="0" i="0">
                  <a:latin typeface="Cambria Math" panose="02040503050406030204" pitchFamily="18" charset="0"/>
                </a:rPr>
                <a:t>(𝐴_𝑡−𝐹_𝑡)/𝐴_𝑡 |</a:t>
              </a:r>
              <a:endParaRPr lang="en-US" sz="1100"/>
            </a:p>
          </xdr:txBody>
        </xdr:sp>
      </mc:Fallback>
    </mc:AlternateContent>
    <xdr:clientData/>
  </xdr:oneCellAnchor>
  <xdr:twoCellAnchor editAs="oneCell">
    <xdr:from>
      <xdr:col>16</xdr:col>
      <xdr:colOff>601980</xdr:colOff>
      <xdr:row>16</xdr:row>
      <xdr:rowOff>83820</xdr:rowOff>
    </xdr:from>
    <xdr:to>
      <xdr:col>27</xdr:col>
      <xdr:colOff>266237</xdr:colOff>
      <xdr:row>21</xdr:row>
      <xdr:rowOff>114300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8479AFA5-62B9-45F2-AF6C-BA201BF73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26780" y="2636520"/>
          <a:ext cx="6369857" cy="9525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53340</xdr:colOff>
      <xdr:row>3</xdr:row>
      <xdr:rowOff>19050</xdr:rowOff>
    </xdr:from>
    <xdr:ext cx="55714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F201E94-C693-4A36-87CC-7BB1419EA3A6}"/>
                </a:ext>
              </a:extLst>
            </xdr:cNvPr>
            <xdr:cNvSpPr txBox="1"/>
          </xdr:nvSpPr>
          <xdr:spPr>
            <a:xfrm>
              <a:off x="12245340" y="1322070"/>
              <a:ext cx="5571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F201E94-C693-4A36-87CC-7BB1419EA3A6}"/>
                </a:ext>
              </a:extLst>
            </xdr:cNvPr>
            <xdr:cNvSpPr txBox="1"/>
          </xdr:nvSpPr>
          <xdr:spPr>
            <a:xfrm>
              <a:off x="12245340" y="1322070"/>
              <a:ext cx="5571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en-US" sz="1100" b="0" i="0">
                  <a:latin typeface="Cambria Math" panose="02040503050406030204" pitchFamily="18" charset="0"/>
                </a:rPr>
                <a:t>𝐴_𝑡−𝐹_𝑡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15</xdr:col>
      <xdr:colOff>38100</xdr:colOff>
      <xdr:row>3</xdr:row>
      <xdr:rowOff>11430</xdr:rowOff>
    </xdr:from>
    <xdr:ext cx="4678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E3C34FEF-D6D2-4DED-80ED-55BE6577FE56}"/>
                </a:ext>
              </a:extLst>
            </xdr:cNvPr>
            <xdr:cNvSpPr txBox="1"/>
          </xdr:nvSpPr>
          <xdr:spPr>
            <a:xfrm>
              <a:off x="11620500" y="1314450"/>
              <a:ext cx="4678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E3C34FEF-D6D2-4DED-80ED-55BE6577FE56}"/>
                </a:ext>
              </a:extLst>
            </xdr:cNvPr>
            <xdr:cNvSpPr txBox="1"/>
          </xdr:nvSpPr>
          <xdr:spPr>
            <a:xfrm>
              <a:off x="11620500" y="1314450"/>
              <a:ext cx="4678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𝐴_𝑡−𝐹_𝑡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17</xdr:col>
      <xdr:colOff>22860</xdr:colOff>
      <xdr:row>3</xdr:row>
      <xdr:rowOff>19050</xdr:rowOff>
    </xdr:from>
    <xdr:ext cx="650370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1A1E8B41-E911-4BF1-929A-462621FF5C1E}"/>
                </a:ext>
              </a:extLst>
            </xdr:cNvPr>
            <xdr:cNvSpPr txBox="1"/>
          </xdr:nvSpPr>
          <xdr:spPr>
            <a:xfrm>
              <a:off x="12824460" y="1322070"/>
              <a:ext cx="65037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b>
                            </m:s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𝐹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b>
                            </m:sSub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1A1E8B41-E911-4BF1-929A-462621FF5C1E}"/>
                </a:ext>
              </a:extLst>
            </xdr:cNvPr>
            <xdr:cNvSpPr txBox="1"/>
          </xdr:nvSpPr>
          <xdr:spPr>
            <a:xfrm>
              <a:off x="12824460" y="1322070"/>
              <a:ext cx="65037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(𝐴_𝑡−𝐹_𝑡 )^2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18</xdr:col>
      <xdr:colOff>53340</xdr:colOff>
      <xdr:row>2</xdr:row>
      <xdr:rowOff>194310</xdr:rowOff>
    </xdr:from>
    <xdr:ext cx="88665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2B93B85F-200A-4D0E-A5A0-1D95EE57F5D9}"/>
                </a:ext>
              </a:extLst>
            </xdr:cNvPr>
            <xdr:cNvSpPr txBox="1"/>
          </xdr:nvSpPr>
          <xdr:spPr>
            <a:xfrm>
              <a:off x="13464540" y="1299210"/>
              <a:ext cx="8866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)/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2B93B85F-200A-4D0E-A5A0-1D95EE57F5D9}"/>
                </a:ext>
              </a:extLst>
            </xdr:cNvPr>
            <xdr:cNvSpPr txBox="1"/>
          </xdr:nvSpPr>
          <xdr:spPr>
            <a:xfrm>
              <a:off x="13464540" y="1299210"/>
              <a:ext cx="8866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en-US" sz="1100" b="0" i="0">
                  <a:latin typeface="Cambria Math" panose="02040503050406030204" pitchFamily="18" charset="0"/>
                </a:rPr>
                <a:t>(𝐴_𝑡−𝐹_𝑡)/𝐴_𝑡 |</a:t>
              </a:r>
              <a:endParaRPr lang="en-US" sz="1100"/>
            </a:p>
          </xdr:txBody>
        </xdr:sp>
      </mc:Fallback>
    </mc:AlternateContent>
    <xdr:clientData/>
  </xdr:oneCellAnchor>
  <xdr:twoCellAnchor editAs="oneCell">
    <xdr:from>
      <xdr:col>11</xdr:col>
      <xdr:colOff>53340</xdr:colOff>
      <xdr:row>10</xdr:row>
      <xdr:rowOff>60960</xdr:rowOff>
    </xdr:from>
    <xdr:to>
      <xdr:col>21</xdr:col>
      <xdr:colOff>327197</xdr:colOff>
      <xdr:row>15</xdr:row>
      <xdr:rowOff>83820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B6BC14F-2FB4-4AC3-9053-3135E03A9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24800" y="2034540"/>
          <a:ext cx="6369857" cy="10287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243840</xdr:colOff>
      <xdr:row>7</xdr:row>
      <xdr:rowOff>182880</xdr:rowOff>
    </xdr:from>
    <xdr:to>
      <xdr:col>10</xdr:col>
      <xdr:colOff>38100</xdr:colOff>
      <xdr:row>28</xdr:row>
      <xdr:rowOff>53340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B21D4C-B388-A216-F675-AFACBCBF41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83820</xdr:colOff>
      <xdr:row>6</xdr:row>
      <xdr:rowOff>182880</xdr:rowOff>
    </xdr:from>
    <xdr:to>
      <xdr:col>8</xdr:col>
      <xdr:colOff>571500</xdr:colOff>
      <xdr:row>27</xdr:row>
      <xdr:rowOff>144780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CBFDD0D-1D8B-6092-ED76-F3C83DAEE4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53340</xdr:colOff>
      <xdr:row>3</xdr:row>
      <xdr:rowOff>19050</xdr:rowOff>
    </xdr:from>
    <xdr:ext cx="55714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CB387FF2-C90E-42B2-8E4C-1269D59ADF3B}"/>
                </a:ext>
              </a:extLst>
            </xdr:cNvPr>
            <xdr:cNvSpPr txBox="1"/>
          </xdr:nvSpPr>
          <xdr:spPr>
            <a:xfrm>
              <a:off x="12245340" y="1322070"/>
              <a:ext cx="5571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CB387FF2-C90E-42B2-8E4C-1269D59ADF3B}"/>
                </a:ext>
              </a:extLst>
            </xdr:cNvPr>
            <xdr:cNvSpPr txBox="1"/>
          </xdr:nvSpPr>
          <xdr:spPr>
            <a:xfrm>
              <a:off x="12245340" y="1322070"/>
              <a:ext cx="55714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en-US" sz="1100" b="0" i="0">
                  <a:latin typeface="Cambria Math" panose="02040503050406030204" pitchFamily="18" charset="0"/>
                </a:rPr>
                <a:t>𝐴_𝑡−𝐹_𝑡 |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12</xdr:col>
      <xdr:colOff>38100</xdr:colOff>
      <xdr:row>3</xdr:row>
      <xdr:rowOff>11430</xdr:rowOff>
    </xdr:from>
    <xdr:ext cx="46788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30DAB6D2-03FC-49CA-8985-D01B811AE7D9}"/>
                </a:ext>
              </a:extLst>
            </xdr:cNvPr>
            <xdr:cNvSpPr txBox="1"/>
          </xdr:nvSpPr>
          <xdr:spPr>
            <a:xfrm>
              <a:off x="11620500" y="1314450"/>
              <a:ext cx="4678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𝐴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30DAB6D2-03FC-49CA-8985-D01B811AE7D9}"/>
                </a:ext>
              </a:extLst>
            </xdr:cNvPr>
            <xdr:cNvSpPr txBox="1"/>
          </xdr:nvSpPr>
          <xdr:spPr>
            <a:xfrm>
              <a:off x="11620500" y="1314450"/>
              <a:ext cx="46788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𝐴_𝑡−𝐹_𝑡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14</xdr:col>
      <xdr:colOff>22860</xdr:colOff>
      <xdr:row>3</xdr:row>
      <xdr:rowOff>19050</xdr:rowOff>
    </xdr:from>
    <xdr:ext cx="650370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A91B1F35-CBCA-4DD5-928E-5B81059857CF}"/>
                </a:ext>
              </a:extLst>
            </xdr:cNvPr>
            <xdr:cNvSpPr txBox="1"/>
          </xdr:nvSpPr>
          <xdr:spPr>
            <a:xfrm>
              <a:off x="12824460" y="1322070"/>
              <a:ext cx="65037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b>
                            </m:s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𝐹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𝑡</m:t>
                                </m:r>
                              </m:sub>
                            </m:sSub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A91B1F35-CBCA-4DD5-928E-5B81059857CF}"/>
                </a:ext>
              </a:extLst>
            </xdr:cNvPr>
            <xdr:cNvSpPr txBox="1"/>
          </xdr:nvSpPr>
          <xdr:spPr>
            <a:xfrm>
              <a:off x="12824460" y="1322070"/>
              <a:ext cx="650370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(𝐴_𝑡−𝐹_𝑡 )^2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15</xdr:col>
      <xdr:colOff>53340</xdr:colOff>
      <xdr:row>2</xdr:row>
      <xdr:rowOff>194310</xdr:rowOff>
    </xdr:from>
    <xdr:ext cx="88665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579633CE-7209-49AA-BFC2-A17EE0C3BD9A}"/>
                </a:ext>
              </a:extLst>
            </xdr:cNvPr>
            <xdr:cNvSpPr txBox="1"/>
          </xdr:nvSpPr>
          <xdr:spPr>
            <a:xfrm>
              <a:off x="13464540" y="1299210"/>
              <a:ext cx="8866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|"/>
                        <m:endChr m:val="|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(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𝐹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)/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e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579633CE-7209-49AA-BFC2-A17EE0C3BD9A}"/>
                </a:ext>
              </a:extLst>
            </xdr:cNvPr>
            <xdr:cNvSpPr txBox="1"/>
          </xdr:nvSpPr>
          <xdr:spPr>
            <a:xfrm>
              <a:off x="13464540" y="1299210"/>
              <a:ext cx="88665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|</a:t>
              </a:r>
              <a:r>
                <a:rPr lang="en-US" sz="1100" b="0" i="0">
                  <a:latin typeface="Cambria Math" panose="02040503050406030204" pitchFamily="18" charset="0"/>
                </a:rPr>
                <a:t>(𝐴_𝑡−𝐹_𝑡)/𝐴_𝑡 |</a:t>
              </a:r>
              <a:endParaRPr lang="en-US" sz="1100"/>
            </a:p>
          </xdr:txBody>
        </xdr:sp>
      </mc:Fallback>
    </mc:AlternateContent>
    <xdr:clientData/>
  </xdr:oneCellAnchor>
  <xdr:twoCellAnchor editAs="oneCell">
    <xdr:from>
      <xdr:col>9</xdr:col>
      <xdr:colOff>601980</xdr:colOff>
      <xdr:row>12</xdr:row>
      <xdr:rowOff>83820</xdr:rowOff>
    </xdr:from>
    <xdr:to>
      <xdr:col>20</xdr:col>
      <xdr:colOff>266237</xdr:colOff>
      <xdr:row>17</xdr:row>
      <xdr:rowOff>106680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1E30CDEE-90B7-4D64-9014-BBAE9C66A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355580" y="3200400"/>
          <a:ext cx="6369857" cy="1028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44C41-1298-4871-9C7C-D31E3200C11B}">
  <dimension ref="A1:I41"/>
  <sheetViews>
    <sheetView tabSelected="1" topLeftCell="A23" workbookViewId="0">
      <selection activeCell="J22" sqref="J22"/>
    </sheetView>
  </sheetViews>
  <sheetFormatPr defaultColWidth="8.85546875" defaultRowHeight="15.75" x14ac:dyDescent="0.25"/>
  <cols>
    <col min="1" max="1" width="9.140625" style="2" bestFit="1" customWidth="1"/>
    <col min="2" max="2" width="13" style="2" bestFit="1" customWidth="1"/>
    <col min="3" max="3" width="11.140625" style="2" customWidth="1"/>
    <col min="4" max="4" width="13.42578125" style="2" bestFit="1" customWidth="1"/>
    <col min="5" max="5" width="16.28515625" style="2" customWidth="1"/>
    <col min="6" max="6" width="15.5703125" style="2" bestFit="1" customWidth="1"/>
    <col min="7" max="7" width="11.7109375" style="2" bestFit="1" customWidth="1"/>
    <col min="8" max="8" width="15.7109375" style="2" bestFit="1" customWidth="1"/>
    <col min="9" max="9" width="12.140625" style="2" customWidth="1"/>
    <col min="10" max="10" width="18.5703125" style="2" customWidth="1"/>
    <col min="11" max="11" width="17.7109375" style="2" customWidth="1"/>
    <col min="12" max="12" width="9.140625" style="2" bestFit="1" customWidth="1"/>
    <col min="13" max="16384" width="8.85546875" style="2"/>
  </cols>
  <sheetData>
    <row r="1" spans="1:9" x14ac:dyDescent="0.25">
      <c r="A1" s="8" t="s">
        <v>0</v>
      </c>
      <c r="B1" s="20" t="s">
        <v>1</v>
      </c>
      <c r="C1" s="22"/>
      <c r="D1" s="20" t="s">
        <v>2</v>
      </c>
      <c r="E1" s="22"/>
      <c r="F1" s="20" t="s">
        <v>3</v>
      </c>
      <c r="G1" s="22"/>
      <c r="H1" s="20" t="s">
        <v>4</v>
      </c>
      <c r="I1" s="21"/>
    </row>
    <row r="2" spans="1:9" x14ac:dyDescent="0.25">
      <c r="A2" s="9"/>
      <c r="B2" s="8" t="s">
        <v>6</v>
      </c>
      <c r="C2" s="8" t="s">
        <v>7</v>
      </c>
      <c r="D2" s="8" t="s">
        <v>6</v>
      </c>
      <c r="E2" s="8" t="s">
        <v>7</v>
      </c>
      <c r="F2" s="8" t="s">
        <v>6</v>
      </c>
      <c r="G2" s="8" t="s">
        <v>7</v>
      </c>
      <c r="H2" s="8" t="s">
        <v>6</v>
      </c>
      <c r="I2" s="8" t="s">
        <v>7</v>
      </c>
    </row>
    <row r="3" spans="1:9" x14ac:dyDescent="0.25">
      <c r="A3" s="8">
        <v>1991</v>
      </c>
      <c r="B3" s="10">
        <v>212</v>
      </c>
      <c r="C3" s="10">
        <v>212</v>
      </c>
      <c r="D3" s="10">
        <v>4847</v>
      </c>
      <c r="E3" s="10">
        <v>4847</v>
      </c>
      <c r="F3" s="10">
        <v>56400000</v>
      </c>
      <c r="G3" s="10">
        <v>56400000</v>
      </c>
      <c r="H3" s="10">
        <v>7113</v>
      </c>
      <c r="I3" s="10">
        <v>7113</v>
      </c>
    </row>
    <row r="4" spans="1:9" x14ac:dyDescent="0.25">
      <c r="A4" s="8">
        <v>1992</v>
      </c>
      <c r="B4" s="10">
        <v>219</v>
      </c>
      <c r="C4" s="10">
        <v>215.952</v>
      </c>
      <c r="D4" s="10">
        <v>4847</v>
      </c>
      <c r="E4" s="10">
        <v>5080.1000000000004</v>
      </c>
      <c r="F4" s="10">
        <v>57600000</v>
      </c>
      <c r="G4" s="10">
        <v>57189600</v>
      </c>
      <c r="H4" s="10">
        <v>7437</v>
      </c>
      <c r="I4" s="10">
        <v>7255.26</v>
      </c>
    </row>
    <row r="5" spans="1:9" x14ac:dyDescent="0.25">
      <c r="A5" s="8">
        <v>1993</v>
      </c>
      <c r="B5" s="10">
        <v>210</v>
      </c>
      <c r="C5" s="10">
        <v>219.982</v>
      </c>
      <c r="D5" s="10">
        <v>5022</v>
      </c>
      <c r="E5" s="10">
        <v>5318.79</v>
      </c>
      <c r="F5" s="10">
        <v>58800000</v>
      </c>
      <c r="G5" s="10">
        <v>57990300</v>
      </c>
      <c r="H5" s="10">
        <v>7856</v>
      </c>
      <c r="I5" s="10">
        <v>7397.52</v>
      </c>
    </row>
    <row r="6" spans="1:9" x14ac:dyDescent="0.25">
      <c r="A6" s="8">
        <v>1994</v>
      </c>
      <c r="B6" s="10">
        <v>233</v>
      </c>
      <c r="C6" s="10">
        <v>224.09200000000001</v>
      </c>
      <c r="D6" s="10">
        <v>5226</v>
      </c>
      <c r="E6" s="10">
        <v>5563.35</v>
      </c>
      <c r="F6" s="10">
        <v>60000000</v>
      </c>
      <c r="G6" s="10">
        <v>58802100</v>
      </c>
      <c r="H6" s="10">
        <v>8045</v>
      </c>
      <c r="I6" s="10">
        <v>7539.78</v>
      </c>
    </row>
    <row r="7" spans="1:9" x14ac:dyDescent="0.25">
      <c r="A7" s="8">
        <v>1995</v>
      </c>
      <c r="B7" s="10">
        <v>242</v>
      </c>
      <c r="C7" s="10">
        <v>228.28100000000001</v>
      </c>
      <c r="D7" s="10">
        <v>5332</v>
      </c>
      <c r="E7" s="10">
        <v>5814.05</v>
      </c>
      <c r="F7" s="10">
        <v>61000000</v>
      </c>
      <c r="G7" s="10">
        <v>59625300</v>
      </c>
      <c r="H7" s="10">
        <v>8563</v>
      </c>
      <c r="I7" s="10">
        <v>7682.04</v>
      </c>
    </row>
    <row r="8" spans="1:9" x14ac:dyDescent="0.25">
      <c r="A8" s="8">
        <v>1996</v>
      </c>
      <c r="B8" s="10">
        <v>264</v>
      </c>
      <c r="C8" s="10">
        <v>232.54900000000001</v>
      </c>
      <c r="D8" s="10">
        <v>5612</v>
      </c>
      <c r="E8" s="10">
        <v>6071.2</v>
      </c>
      <c r="F8" s="10">
        <v>62000000</v>
      </c>
      <c r="G8" s="10">
        <v>60460100</v>
      </c>
      <c r="H8" s="10">
        <v>8975</v>
      </c>
      <c r="I8" s="10">
        <v>7824.3</v>
      </c>
    </row>
    <row r="9" spans="1:9" x14ac:dyDescent="0.25">
      <c r="A9" s="8">
        <v>1997</v>
      </c>
      <c r="B9" s="10">
        <v>269</v>
      </c>
      <c r="C9" s="10">
        <v>236.89500000000001</v>
      </c>
      <c r="D9" s="10">
        <v>5995</v>
      </c>
      <c r="E9" s="10">
        <v>6335.12</v>
      </c>
      <c r="F9" s="10">
        <v>63000000</v>
      </c>
      <c r="G9" s="10">
        <v>61306500</v>
      </c>
      <c r="H9" s="10">
        <v>9112</v>
      </c>
      <c r="I9" s="10">
        <v>7966.56</v>
      </c>
    </row>
    <row r="10" spans="1:9" x14ac:dyDescent="0.25">
      <c r="A10" s="8">
        <v>1998</v>
      </c>
      <c r="B10" s="10">
        <v>265</v>
      </c>
      <c r="C10" s="10">
        <v>241.321</v>
      </c>
      <c r="D10" s="10">
        <v>6264</v>
      </c>
      <c r="E10" s="10">
        <v>6606.15</v>
      </c>
      <c r="F10" s="10">
        <v>64000000</v>
      </c>
      <c r="G10" s="10">
        <v>62164800</v>
      </c>
      <c r="H10" s="10">
        <v>9564</v>
      </c>
      <c r="I10" s="10">
        <v>8108.82</v>
      </c>
    </row>
    <row r="11" spans="1:9" x14ac:dyDescent="0.25">
      <c r="A11" s="8">
        <v>1999</v>
      </c>
      <c r="B11" s="10">
        <v>267</v>
      </c>
      <c r="C11" s="10">
        <v>245.82599999999999</v>
      </c>
      <c r="D11" s="10">
        <v>6398</v>
      </c>
      <c r="E11" s="10">
        <v>6884.64</v>
      </c>
      <c r="F11" s="10">
        <v>65000000</v>
      </c>
      <c r="G11" s="10">
        <v>63035100</v>
      </c>
      <c r="H11" s="10">
        <v>9995</v>
      </c>
      <c r="I11" s="10">
        <v>8251.08</v>
      </c>
    </row>
    <row r="12" spans="1:9" x14ac:dyDescent="0.25">
      <c r="A12" s="8">
        <v>2000</v>
      </c>
      <c r="B12" s="10">
        <v>278</v>
      </c>
      <c r="C12" s="10">
        <v>250.41</v>
      </c>
      <c r="D12" s="10">
        <v>6688</v>
      </c>
      <c r="E12" s="10">
        <v>7170.98</v>
      </c>
      <c r="F12" s="10">
        <v>66000000</v>
      </c>
      <c r="G12" s="10">
        <v>63917600</v>
      </c>
      <c r="H12" s="10">
        <v>10398</v>
      </c>
      <c r="I12" s="10">
        <v>8393.34</v>
      </c>
    </row>
    <row r="13" spans="1:9" x14ac:dyDescent="0.25">
      <c r="A13" s="8">
        <v>2001</v>
      </c>
      <c r="B13" s="10">
        <v>277</v>
      </c>
      <c r="C13" s="10">
        <v>255.07300000000001</v>
      </c>
      <c r="D13" s="10">
        <v>7159</v>
      </c>
      <c r="E13" s="10">
        <v>7465.56</v>
      </c>
      <c r="F13" s="10">
        <v>67000000</v>
      </c>
      <c r="G13" s="10">
        <v>64812500</v>
      </c>
      <c r="H13" s="10">
        <v>10635</v>
      </c>
      <c r="I13" s="10">
        <v>8535.6</v>
      </c>
    </row>
    <row r="14" spans="1:9" x14ac:dyDescent="0.25">
      <c r="A14" s="8">
        <v>2002</v>
      </c>
      <c r="B14" s="10">
        <v>306</v>
      </c>
      <c r="C14" s="10">
        <v>259.815</v>
      </c>
      <c r="D14" s="10">
        <v>7268</v>
      </c>
      <c r="E14" s="10">
        <v>7768.8</v>
      </c>
      <c r="F14" s="10">
        <v>68000000</v>
      </c>
      <c r="G14" s="10">
        <v>65719900</v>
      </c>
      <c r="H14" s="10">
        <v>11895</v>
      </c>
      <c r="I14" s="10">
        <v>8677.86</v>
      </c>
    </row>
    <row r="15" spans="1:9" x14ac:dyDescent="0.25">
      <c r="A15" s="8">
        <v>2003</v>
      </c>
      <c r="B15" s="10">
        <v>317</v>
      </c>
      <c r="C15" s="10">
        <v>264.63600000000002</v>
      </c>
      <c r="D15" s="10">
        <v>7292</v>
      </c>
      <c r="E15" s="10">
        <v>8081.17</v>
      </c>
      <c r="F15" s="10">
        <v>69000000</v>
      </c>
      <c r="G15" s="10">
        <v>66639900</v>
      </c>
      <c r="H15" s="10">
        <v>12544</v>
      </c>
      <c r="I15" s="10">
        <v>8820.1200000000008</v>
      </c>
    </row>
    <row r="16" spans="1:9" x14ac:dyDescent="0.25">
      <c r="A16" s="8">
        <v>2004</v>
      </c>
      <c r="B16" s="10">
        <v>335</v>
      </c>
      <c r="C16" s="10">
        <v>269.536</v>
      </c>
      <c r="D16" s="10">
        <v>7608</v>
      </c>
      <c r="E16" s="10">
        <v>8403.14</v>
      </c>
      <c r="F16" s="10">
        <v>70000000</v>
      </c>
      <c r="G16" s="10">
        <v>67572900</v>
      </c>
      <c r="H16" s="10">
        <v>13421</v>
      </c>
      <c r="I16" s="10">
        <v>9231.3799999999992</v>
      </c>
    </row>
    <row r="17" spans="1:9" x14ac:dyDescent="0.25">
      <c r="A17" s="8">
        <v>2005</v>
      </c>
      <c r="B17" s="10">
        <v>345</v>
      </c>
      <c r="C17" s="10">
        <v>274.51499999999999</v>
      </c>
      <c r="D17" s="10">
        <v>8391</v>
      </c>
      <c r="E17" s="10">
        <v>8735.2099999999991</v>
      </c>
      <c r="F17" s="10">
        <v>71000000</v>
      </c>
      <c r="G17" s="10">
        <v>68518900</v>
      </c>
      <c r="H17" s="10">
        <v>14899</v>
      </c>
      <c r="I17" s="10">
        <v>9996.3700000000008</v>
      </c>
    </row>
    <row r="18" spans="1:9" x14ac:dyDescent="0.25">
      <c r="A18" s="8">
        <v>2006</v>
      </c>
      <c r="B18" s="10">
        <v>360</v>
      </c>
      <c r="C18" s="10">
        <v>279.61599999999999</v>
      </c>
      <c r="D18" s="10">
        <v>8595</v>
      </c>
      <c r="E18" s="10">
        <v>9077.94</v>
      </c>
      <c r="F18" s="10">
        <v>70500000</v>
      </c>
      <c r="G18" s="10">
        <v>69478200</v>
      </c>
      <c r="H18" s="10">
        <v>17965</v>
      </c>
      <c r="I18" s="10">
        <v>10113.99</v>
      </c>
    </row>
    <row r="19" spans="1:9" x14ac:dyDescent="0.25">
      <c r="A19" s="8">
        <v>2007</v>
      </c>
      <c r="B19" s="10">
        <v>372</v>
      </c>
      <c r="C19" s="10">
        <v>284.90800000000002</v>
      </c>
      <c r="D19" s="10">
        <v>8745</v>
      </c>
      <c r="E19" s="10">
        <v>9431.89</v>
      </c>
      <c r="F19" s="10">
        <v>71500000</v>
      </c>
      <c r="G19" s="10">
        <v>70450900</v>
      </c>
      <c r="H19" s="10">
        <v>18562</v>
      </c>
      <c r="I19" s="10">
        <v>10632.65</v>
      </c>
    </row>
    <row r="20" spans="1:9" x14ac:dyDescent="0.25">
      <c r="A20" s="8">
        <v>2008</v>
      </c>
      <c r="B20" s="10">
        <v>380</v>
      </c>
      <c r="C20" s="10">
        <v>290.46199999999999</v>
      </c>
      <c r="D20" s="10">
        <v>9079</v>
      </c>
      <c r="E20" s="10">
        <v>9797.69</v>
      </c>
      <c r="F20" s="10">
        <v>72500000</v>
      </c>
      <c r="G20" s="10">
        <v>71437200</v>
      </c>
      <c r="H20" s="10">
        <v>19764</v>
      </c>
      <c r="I20" s="10">
        <v>11595.3</v>
      </c>
    </row>
    <row r="21" spans="1:9" x14ac:dyDescent="0.25">
      <c r="A21" s="8">
        <v>2009</v>
      </c>
      <c r="B21" s="10">
        <v>409</v>
      </c>
      <c r="C21" s="10">
        <v>296.34800000000001</v>
      </c>
      <c r="D21" s="10">
        <v>9482</v>
      </c>
      <c r="E21" s="10">
        <v>10176</v>
      </c>
      <c r="F21" s="10">
        <v>73500000</v>
      </c>
      <c r="G21" s="10">
        <v>72437300</v>
      </c>
      <c r="H21" s="10">
        <v>20466</v>
      </c>
      <c r="I21" s="10">
        <v>12520.3</v>
      </c>
    </row>
    <row r="22" spans="1:9" x14ac:dyDescent="0.25">
      <c r="A22" s="8">
        <v>2010</v>
      </c>
      <c r="B22" s="10">
        <v>414</v>
      </c>
      <c r="C22" s="10">
        <v>302.637</v>
      </c>
      <c r="D22" s="10">
        <v>9795</v>
      </c>
      <c r="E22" s="10">
        <v>10567.5</v>
      </c>
      <c r="F22" s="10">
        <v>74300000</v>
      </c>
      <c r="G22" s="10">
        <v>73451400</v>
      </c>
      <c r="H22" s="10">
        <v>21123</v>
      </c>
      <c r="I22" s="10">
        <v>13675</v>
      </c>
    </row>
    <row r="23" spans="1:9" x14ac:dyDescent="0.25">
      <c r="A23" s="8">
        <v>2011</v>
      </c>
      <c r="B23" s="10">
        <v>439</v>
      </c>
      <c r="C23" s="10">
        <v>309.40100000000001</v>
      </c>
      <c r="D23" s="10">
        <v>9992</v>
      </c>
      <c r="E23" s="10">
        <v>10972.9</v>
      </c>
      <c r="F23" s="10">
        <v>75100000</v>
      </c>
      <c r="G23" s="10">
        <v>74479800</v>
      </c>
      <c r="H23" s="10">
        <v>21895</v>
      </c>
      <c r="I23" s="10">
        <v>14162.7</v>
      </c>
    </row>
    <row r="24" spans="1:9" x14ac:dyDescent="0.25">
      <c r="A24" s="8">
        <v>2012</v>
      </c>
      <c r="B24" s="10">
        <v>433</v>
      </c>
      <c r="C24" s="10">
        <v>316.714</v>
      </c>
      <c r="D24" s="10">
        <v>10223</v>
      </c>
      <c r="E24" s="10">
        <v>11393</v>
      </c>
      <c r="F24" s="10">
        <v>76000000</v>
      </c>
      <c r="G24" s="10">
        <v>75522500</v>
      </c>
      <c r="H24" s="10">
        <v>22989</v>
      </c>
      <c r="I24" s="10">
        <v>15287.4</v>
      </c>
    </row>
    <row r="25" spans="1:9" x14ac:dyDescent="0.25">
      <c r="A25" s="8">
        <v>2013</v>
      </c>
      <c r="B25" s="10">
        <v>459</v>
      </c>
      <c r="C25" s="10">
        <v>324.65100000000001</v>
      </c>
      <c r="D25" s="10">
        <v>10407</v>
      </c>
      <c r="E25" s="10">
        <v>11828.7</v>
      </c>
      <c r="F25" s="10">
        <v>76900000</v>
      </c>
      <c r="G25" s="10">
        <v>76579800</v>
      </c>
      <c r="H25" s="10">
        <v>23445</v>
      </c>
      <c r="I25" s="10">
        <v>16553.599999999999</v>
      </c>
    </row>
    <row r="26" spans="1:9" x14ac:dyDescent="0.25">
      <c r="A26" s="8">
        <v>2014</v>
      </c>
      <c r="B26" s="10">
        <v>462</v>
      </c>
      <c r="C26" s="10">
        <v>333.29199999999997</v>
      </c>
      <c r="D26" s="10">
        <v>10376</v>
      </c>
      <c r="E26" s="10">
        <v>12280.9</v>
      </c>
      <c r="F26" s="10">
        <v>77800000</v>
      </c>
      <c r="G26" s="10">
        <v>77651900</v>
      </c>
      <c r="H26" s="10">
        <v>23924</v>
      </c>
      <c r="I26" s="10">
        <v>17966.3</v>
      </c>
    </row>
    <row r="27" spans="1:9" x14ac:dyDescent="0.25">
      <c r="A27" s="8">
        <v>2015</v>
      </c>
      <c r="B27" s="10">
        <v>460</v>
      </c>
      <c r="C27" s="10">
        <v>342.71800000000002</v>
      </c>
      <c r="D27" s="10">
        <v>10459</v>
      </c>
      <c r="E27" s="10">
        <v>12750.6</v>
      </c>
      <c r="F27" s="10">
        <v>78800000</v>
      </c>
      <c r="G27" s="10">
        <v>78739000</v>
      </c>
      <c r="H27" s="10">
        <v>24401</v>
      </c>
      <c r="I27" s="10">
        <v>19530.5</v>
      </c>
    </row>
    <row r="28" spans="1:9" x14ac:dyDescent="0.25">
      <c r="A28" s="8">
        <v>2016</v>
      </c>
      <c r="B28" s="10">
        <v>469</v>
      </c>
      <c r="C28" s="10">
        <v>353.01299999999998</v>
      </c>
      <c r="D28" s="10">
        <v>10475</v>
      </c>
      <c r="E28" s="10">
        <v>13238.7</v>
      </c>
      <c r="F28" s="10">
        <v>79900000</v>
      </c>
      <c r="G28" s="10">
        <v>79841400</v>
      </c>
      <c r="H28" s="10">
        <v>24802</v>
      </c>
      <c r="I28" s="10">
        <v>22251.200000000001</v>
      </c>
    </row>
    <row r="29" spans="1:9" x14ac:dyDescent="0.25">
      <c r="A29" s="8">
        <v>2017</v>
      </c>
      <c r="B29" s="10">
        <v>475</v>
      </c>
      <c r="C29" s="10">
        <v>364.26299999999998</v>
      </c>
      <c r="D29" s="10">
        <v>11061</v>
      </c>
      <c r="E29" s="10">
        <v>13746.4</v>
      </c>
      <c r="F29" s="10">
        <v>80800000</v>
      </c>
      <c r="G29" s="10">
        <v>80959200</v>
      </c>
      <c r="H29" s="10">
        <v>25480</v>
      </c>
      <c r="I29" s="10">
        <v>23133.200000000001</v>
      </c>
    </row>
    <row r="30" spans="1:9" x14ac:dyDescent="0.25">
      <c r="A30" s="8">
        <v>2018</v>
      </c>
      <c r="B30" s="10">
        <v>472</v>
      </c>
      <c r="C30" s="10">
        <v>376.55900000000003</v>
      </c>
      <c r="D30" s="10">
        <v>11461</v>
      </c>
      <c r="E30" s="10">
        <v>14274.9</v>
      </c>
      <c r="F30" s="10">
        <v>81700000</v>
      </c>
      <c r="G30" s="10">
        <v>82092600</v>
      </c>
      <c r="H30" s="10">
        <v>26924</v>
      </c>
      <c r="I30" s="10">
        <v>24181.3</v>
      </c>
    </row>
    <row r="31" spans="1:9" x14ac:dyDescent="0.25">
      <c r="A31" s="8">
        <v>2019</v>
      </c>
      <c r="B31" s="10">
        <v>474</v>
      </c>
      <c r="C31" s="10">
        <v>389.99400000000003</v>
      </c>
      <c r="D31" s="10">
        <v>11659</v>
      </c>
      <c r="E31" s="10">
        <v>14825.5</v>
      </c>
      <c r="F31" s="10">
        <v>82600000</v>
      </c>
      <c r="G31" s="10">
        <v>83241900</v>
      </c>
      <c r="H31" s="10">
        <v>27532</v>
      </c>
      <c r="I31" s="10">
        <v>26399.3</v>
      </c>
    </row>
    <row r="32" spans="1:9" x14ac:dyDescent="0.25">
      <c r="A32" s="8">
        <v>2020</v>
      </c>
      <c r="B32" s="10">
        <v>447</v>
      </c>
      <c r="C32" s="10">
        <v>404.66</v>
      </c>
      <c r="D32" s="10">
        <v>11728</v>
      </c>
      <c r="E32" s="10">
        <v>15399.6</v>
      </c>
      <c r="F32" s="10">
        <v>83500000</v>
      </c>
      <c r="G32" s="10">
        <v>84407300</v>
      </c>
      <c r="H32" s="10">
        <v>28319</v>
      </c>
      <c r="I32" s="10">
        <v>28790.9</v>
      </c>
    </row>
    <row r="33" spans="1:9" x14ac:dyDescent="0.25">
      <c r="A33" s="8">
        <v>2021</v>
      </c>
      <c r="B33" s="10">
        <v>425</v>
      </c>
      <c r="C33" s="10">
        <v>420.65499999999997</v>
      </c>
      <c r="D33" s="10">
        <v>11798</v>
      </c>
      <c r="E33" s="10">
        <v>15998.5</v>
      </c>
      <c r="F33" s="10">
        <v>84300000</v>
      </c>
      <c r="G33" s="10">
        <v>85589000</v>
      </c>
      <c r="H33" s="10">
        <v>28753</v>
      </c>
      <c r="I33" s="10">
        <v>31358.799999999999</v>
      </c>
    </row>
    <row r="34" spans="1:9" x14ac:dyDescent="0.25">
      <c r="A34" s="8">
        <v>2022</v>
      </c>
      <c r="B34" s="10">
        <v>427</v>
      </c>
      <c r="C34" s="10">
        <v>438.07600000000002</v>
      </c>
      <c r="D34" s="10">
        <v>11928.5</v>
      </c>
      <c r="E34" s="10">
        <v>16624</v>
      </c>
      <c r="F34" s="10">
        <v>85100000</v>
      </c>
      <c r="G34" s="10">
        <v>86787200</v>
      </c>
      <c r="H34" s="10">
        <v>29765</v>
      </c>
      <c r="I34" s="10">
        <v>34104.9</v>
      </c>
    </row>
    <row r="35" spans="1:9" x14ac:dyDescent="0.25">
      <c r="A35" s="8">
        <v>2023</v>
      </c>
      <c r="B35" s="10">
        <v>523</v>
      </c>
      <c r="C35" s="10">
        <v>578.04700000000003</v>
      </c>
      <c r="D35" s="10">
        <v>12303</v>
      </c>
      <c r="E35" s="10">
        <v>17277.7</v>
      </c>
      <c r="F35" s="10">
        <v>86000000</v>
      </c>
      <c r="G35" s="10">
        <v>88002200</v>
      </c>
      <c r="H35" s="10">
        <v>32784</v>
      </c>
      <c r="I35" s="10">
        <v>37030.300000000003</v>
      </c>
    </row>
    <row r="36" spans="1:9" x14ac:dyDescent="0.25">
      <c r="A36" s="17"/>
      <c r="B36" s="18"/>
      <c r="C36" s="18"/>
      <c r="D36" s="18"/>
      <c r="E36" s="18"/>
      <c r="F36" s="18"/>
      <c r="G36" s="18"/>
      <c r="H36" s="18"/>
      <c r="I36" s="19"/>
    </row>
    <row r="37" spans="1:9" x14ac:dyDescent="0.25">
      <c r="A37" s="12" t="s">
        <v>9</v>
      </c>
      <c r="B37" s="12">
        <f>RSQ(B3:B35, C3:C35)</f>
        <v>0.71770799772792981</v>
      </c>
      <c r="C37" s="11" t="s">
        <v>50</v>
      </c>
      <c r="D37" s="12">
        <f>RSQ(D3:D35, E3:E35)</f>
        <v>0.95460652797361512</v>
      </c>
      <c r="E37" s="11" t="s">
        <v>49</v>
      </c>
      <c r="F37" s="12">
        <f>RSQ(F3:F35, G3:G35)</f>
        <v>0.99136010699779264</v>
      </c>
      <c r="G37" s="11" t="s">
        <v>49</v>
      </c>
      <c r="H37" s="12">
        <f>RSQ(H3:H35, I3:I35)</f>
        <v>0.83736341865178299</v>
      </c>
      <c r="I37" s="12" t="s">
        <v>50</v>
      </c>
    </row>
    <row r="38" spans="1:9" x14ac:dyDescent="0.25">
      <c r="A38" s="16" t="s">
        <v>43</v>
      </c>
      <c r="B38" s="8" cm="1">
        <f t="array" ref="B38">AVERAGE(ABS(B3:B35-C3:C35))</f>
        <v>62.251909090909095</v>
      </c>
      <c r="C38" s="8"/>
      <c r="D38" s="8" cm="1">
        <f t="array" ref="D38">AVERAGE(ABS(D3:D35-E3:E35))</f>
        <v>1402.7933333333331</v>
      </c>
      <c r="E38" s="8"/>
      <c r="F38" s="8" cm="1">
        <f t="array" ref="F38">AVERAGE(ABS(F3:F35-G3:G35))</f>
        <v>1165287.8787878789</v>
      </c>
      <c r="G38" s="8"/>
      <c r="H38" s="8" cm="1">
        <f t="array" ref="H38">AVERAGE(ABS(H3:H35-I3:I35))</f>
        <v>3654.3069696969701</v>
      </c>
      <c r="I38" s="8"/>
    </row>
    <row r="39" spans="1:9" x14ac:dyDescent="0.25">
      <c r="A39" s="16" t="s">
        <v>44</v>
      </c>
      <c r="B39" s="8" cm="1">
        <f t="array" ref="B39">AVERAGE((B3:B35-C3:C35)^2)</f>
        <v>5802.0259501515129</v>
      </c>
      <c r="C39" s="8"/>
      <c r="D39" s="8" cm="1">
        <f t="array" ref="D39">AVERAGE((D3:D35-E3:E35)^2)</f>
        <v>3920221.0758787883</v>
      </c>
      <c r="E39" s="8"/>
      <c r="F39" s="8" cm="1">
        <f t="array" ref="F39">AVERAGE((F3:F35-G3:G35)^2)</f>
        <v>1950109385757.5757</v>
      </c>
      <c r="G39" s="8"/>
      <c r="H39" s="8" cm="1">
        <f t="array" ref="H39">AVERAGE((H3:H35-I3:I35)^2)</f>
        <v>20716899.828603029</v>
      </c>
      <c r="I39" s="8"/>
    </row>
    <row r="40" spans="1:9" x14ac:dyDescent="0.25">
      <c r="A40" s="16" t="s">
        <v>45</v>
      </c>
      <c r="B40" s="8" cm="1">
        <f t="array" ref="B40">SQRT(AVERAGE((B3:B35-C3:C35)^2))</f>
        <v>76.171030911702331</v>
      </c>
      <c r="C40" s="8"/>
      <c r="D40" s="8" cm="1">
        <f t="array" ref="D40">SQRT(AVERAGE((D3:D35-E3:E35)^2))</f>
        <v>1979.9548166255684</v>
      </c>
      <c r="E40" s="8"/>
      <c r="F40" s="8" cm="1">
        <f t="array" ref="F40">SQRT(AVERAGE((F3:F35-G3:G35)^2))</f>
        <v>1396463.1702116514</v>
      </c>
      <c r="G40" s="8"/>
      <c r="H40" s="8" cm="1">
        <f t="array" ref="H40">SQRT(AVERAGE((H3:H35-I3:I35)^2))</f>
        <v>4551.5821236799657</v>
      </c>
      <c r="I40" s="8"/>
    </row>
    <row r="41" spans="1:9" x14ac:dyDescent="0.25">
      <c r="A41" s="13" t="s">
        <v>46</v>
      </c>
      <c r="B41" s="14" cm="1">
        <f t="array" ref="B41">AVERAGE(ABS((B3:B35-C3:C35)/B3:B35))*100</f>
        <v>15.700729050942275</v>
      </c>
      <c r="C41" s="15" t="s">
        <v>50</v>
      </c>
      <c r="D41" s="14" cm="1">
        <f t="array" ref="D41">AVERAGE(ABS((D3:D35-E3:E35)/D3:D35))*100</f>
        <v>13.872046608294081</v>
      </c>
      <c r="E41" s="15" t="s">
        <v>50</v>
      </c>
      <c r="F41" s="14" cm="1">
        <f t="array" ref="F41">AVERAGE(ABS((F3:F35-G3:G35)/F3:F35))*100</f>
        <v>1.6703186221810564</v>
      </c>
      <c r="G41" s="15" t="s">
        <v>49</v>
      </c>
      <c r="H41" s="14" cm="1">
        <f t="array" ref="H41">AVERAGE(ABS((H3:H35-I3:I35)/H3:H35))*100</f>
        <v>19.992248718049925</v>
      </c>
      <c r="I41" s="14" t="s">
        <v>48</v>
      </c>
    </row>
  </sheetData>
  <mergeCells count="4">
    <mergeCell ref="H1:I1"/>
    <mergeCell ref="F1:G1"/>
    <mergeCell ref="D1:E1"/>
    <mergeCell ref="B1:C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8A4EF-7E1C-4CF9-BCFB-058BFE4B159E}">
  <dimension ref="A1:T56"/>
  <sheetViews>
    <sheetView topLeftCell="G1" workbookViewId="0">
      <selection activeCell="T9" sqref="T9"/>
    </sheetView>
  </sheetViews>
  <sheetFormatPr defaultColWidth="8.85546875" defaultRowHeight="15" x14ac:dyDescent="0.25"/>
  <cols>
    <col min="1" max="1" width="18.42578125" customWidth="1"/>
    <col min="2" max="2" width="16.28515625" customWidth="1"/>
    <col min="3" max="3" width="14" customWidth="1"/>
    <col min="4" max="4" width="12" bestFit="1" customWidth="1"/>
    <col min="5" max="5" width="9" bestFit="1" customWidth="1"/>
    <col min="6" max="6" width="14.85546875" customWidth="1"/>
    <col min="7" max="7" width="15.5703125" customWidth="1"/>
    <col min="8" max="8" width="18.7109375" customWidth="1"/>
    <col min="9" max="9" width="15.5703125" customWidth="1"/>
    <col min="11" max="12" width="9.85546875" bestFit="1" customWidth="1"/>
    <col min="13" max="13" width="15.42578125" customWidth="1"/>
    <col min="14" max="14" width="12.7109375" customWidth="1"/>
    <col min="15" max="15" width="15" customWidth="1"/>
    <col min="16" max="16" width="13.140625" customWidth="1"/>
    <col min="20" max="20" width="11" bestFit="1" customWidth="1"/>
  </cols>
  <sheetData>
    <row r="1" spans="1:20" x14ac:dyDescent="0.25">
      <c r="A1" t="s">
        <v>10</v>
      </c>
    </row>
    <row r="2" spans="1:20" ht="15.75" thickBot="1" x14ac:dyDescent="0.3"/>
    <row r="3" spans="1:20" x14ac:dyDescent="0.25">
      <c r="A3" s="5" t="s">
        <v>11</v>
      </c>
      <c r="B3" s="5"/>
    </row>
    <row r="4" spans="1:20" ht="15.75" x14ac:dyDescent="0.25">
      <c r="A4" t="s">
        <v>12</v>
      </c>
      <c r="B4">
        <v>0.99540432268056533</v>
      </c>
      <c r="K4" s="1" t="s">
        <v>3</v>
      </c>
      <c r="L4" s="1"/>
    </row>
    <row r="5" spans="1:20" ht="15.75" x14ac:dyDescent="0.25">
      <c r="A5" t="s">
        <v>13</v>
      </c>
      <c r="B5">
        <v>0.99082976561115499</v>
      </c>
      <c r="K5" s="1" t="s">
        <v>6</v>
      </c>
      <c r="L5" s="1" t="s">
        <v>7</v>
      </c>
    </row>
    <row r="6" spans="1:20" ht="15.75" x14ac:dyDescent="0.25">
      <c r="A6" t="s">
        <v>14</v>
      </c>
      <c r="B6">
        <v>0.99052409113152673</v>
      </c>
      <c r="K6" s="1">
        <v>56400000</v>
      </c>
      <c r="L6" s="1">
        <v>56400000</v>
      </c>
      <c r="M6">
        <f>K6-L6</f>
        <v>0</v>
      </c>
      <c r="N6">
        <f>ABS(K6-L6)</f>
        <v>0</v>
      </c>
      <c r="O6">
        <f>(K6-L6)^2</f>
        <v>0</v>
      </c>
      <c r="P6">
        <f>ABS(M6/K6)</f>
        <v>0</v>
      </c>
    </row>
    <row r="7" spans="1:20" ht="15.75" x14ac:dyDescent="0.25">
      <c r="A7" t="s">
        <v>15</v>
      </c>
      <c r="B7">
        <v>1157718.2635090423</v>
      </c>
      <c r="K7" s="1">
        <v>57600000</v>
      </c>
      <c r="L7" s="1">
        <v>57358800</v>
      </c>
      <c r="M7">
        <f t="shared" ref="M7:M38" si="0">K7-L7</f>
        <v>241200</v>
      </c>
      <c r="N7">
        <f t="shared" ref="N7:N38" si="1">ABS(K7-L7)</f>
        <v>241200</v>
      </c>
      <c r="O7">
        <f t="shared" ref="O7:O38" si="2">(K7-L7)^2</f>
        <v>58177440000</v>
      </c>
      <c r="P7">
        <f t="shared" ref="P7:P38" si="3">ABS(M7/K7)</f>
        <v>4.1875000000000002E-3</v>
      </c>
      <c r="S7" t="s">
        <v>42</v>
      </c>
      <c r="T7">
        <f>COUNT(K6:K38)</f>
        <v>33</v>
      </c>
    </row>
    <row r="8" spans="1:20" ht="16.5" thickBot="1" x14ac:dyDescent="0.3">
      <c r="A8" s="3" t="s">
        <v>16</v>
      </c>
      <c r="B8" s="3">
        <v>32</v>
      </c>
      <c r="K8" s="1">
        <v>58800000</v>
      </c>
      <c r="L8" s="1">
        <v>58333900</v>
      </c>
      <c r="M8">
        <f t="shared" si="0"/>
        <v>466100</v>
      </c>
      <c r="N8">
        <f t="shared" si="1"/>
        <v>466100</v>
      </c>
      <c r="O8">
        <f t="shared" si="2"/>
        <v>217249210000</v>
      </c>
      <c r="P8">
        <f t="shared" si="3"/>
        <v>7.9268707482993191E-3</v>
      </c>
      <c r="S8" t="s">
        <v>43</v>
      </c>
      <c r="T8">
        <f>N39/T7</f>
        <v>3312515.1515151514</v>
      </c>
    </row>
    <row r="9" spans="1:20" ht="15.75" x14ac:dyDescent="0.25">
      <c r="K9" s="1">
        <v>60000000</v>
      </c>
      <c r="L9" s="1">
        <v>59325600</v>
      </c>
      <c r="M9">
        <f t="shared" si="0"/>
        <v>674400</v>
      </c>
      <c r="N9">
        <f t="shared" si="1"/>
        <v>674400</v>
      </c>
      <c r="O9">
        <f t="shared" si="2"/>
        <v>454815360000</v>
      </c>
      <c r="P9">
        <f t="shared" si="3"/>
        <v>1.124E-2</v>
      </c>
      <c r="S9" t="s">
        <v>44</v>
      </c>
      <c r="T9">
        <f>O39/T7</f>
        <v>21932009128484.848</v>
      </c>
    </row>
    <row r="10" spans="1:20" ht="16.5" thickBot="1" x14ac:dyDescent="0.3">
      <c r="A10" t="s">
        <v>17</v>
      </c>
      <c r="K10" s="1">
        <v>61000000</v>
      </c>
      <c r="L10" s="1">
        <v>60334100</v>
      </c>
      <c r="M10">
        <f t="shared" si="0"/>
        <v>665900</v>
      </c>
      <c r="N10">
        <f t="shared" si="1"/>
        <v>665900</v>
      </c>
      <c r="O10">
        <f t="shared" si="2"/>
        <v>443422810000</v>
      </c>
      <c r="P10">
        <f t="shared" si="3"/>
        <v>1.091639344262295E-2</v>
      </c>
      <c r="S10" t="s">
        <v>45</v>
      </c>
      <c r="T10">
        <f>SQRT(O39/T7)</f>
        <v>4683162.30003668</v>
      </c>
    </row>
    <row r="11" spans="1:20" ht="15.75" x14ac:dyDescent="0.25">
      <c r="A11" s="4"/>
      <c r="B11" s="4" t="s">
        <v>22</v>
      </c>
      <c r="C11" s="4" t="s">
        <v>23</v>
      </c>
      <c r="D11" s="4" t="s">
        <v>24</v>
      </c>
      <c r="E11" s="4" t="s">
        <v>25</v>
      </c>
      <c r="F11" s="4" t="s">
        <v>26</v>
      </c>
      <c r="K11" s="1">
        <v>62000000</v>
      </c>
      <c r="L11" s="1">
        <v>61359800</v>
      </c>
      <c r="M11">
        <f t="shared" si="0"/>
        <v>640200</v>
      </c>
      <c r="N11">
        <f t="shared" si="1"/>
        <v>640200</v>
      </c>
      <c r="O11">
        <f t="shared" si="2"/>
        <v>409856040000</v>
      </c>
      <c r="P11">
        <f t="shared" si="3"/>
        <v>1.0325806451612903E-2</v>
      </c>
      <c r="S11" t="s">
        <v>46</v>
      </c>
      <c r="T11">
        <f>(P39/T7)*100</f>
        <v>4.1844812232361877</v>
      </c>
    </row>
    <row r="12" spans="1:20" ht="15.75" x14ac:dyDescent="0.25">
      <c r="A12" t="s">
        <v>18</v>
      </c>
      <c r="B12">
        <v>1</v>
      </c>
      <c r="C12">
        <v>4344558328705126</v>
      </c>
      <c r="D12">
        <v>4344558328705126</v>
      </c>
      <c r="E12">
        <v>3241.4540030179951</v>
      </c>
      <c r="F12">
        <v>3.9567852597638035E-32</v>
      </c>
      <c r="K12" s="1">
        <v>63000000</v>
      </c>
      <c r="L12" s="1">
        <v>62402900</v>
      </c>
      <c r="M12">
        <f t="shared" si="0"/>
        <v>597100</v>
      </c>
      <c r="N12">
        <f t="shared" si="1"/>
        <v>597100</v>
      </c>
      <c r="O12">
        <f t="shared" si="2"/>
        <v>356528410000</v>
      </c>
      <c r="P12">
        <f t="shared" si="3"/>
        <v>9.4777777777777777E-3</v>
      </c>
    </row>
    <row r="13" spans="1:20" ht="15.75" x14ac:dyDescent="0.25">
      <c r="A13" t="s">
        <v>19</v>
      </c>
      <c r="B13">
        <v>30</v>
      </c>
      <c r="C13">
        <v>40209347329871.773</v>
      </c>
      <c r="D13">
        <v>1340311577662.3923</v>
      </c>
      <c r="K13" s="1">
        <v>64000000</v>
      </c>
      <c r="L13" s="1">
        <v>63463800</v>
      </c>
      <c r="M13">
        <f t="shared" si="0"/>
        <v>536200</v>
      </c>
      <c r="N13">
        <f t="shared" si="1"/>
        <v>536200</v>
      </c>
      <c r="O13">
        <f t="shared" si="2"/>
        <v>287510440000</v>
      </c>
      <c r="P13">
        <f t="shared" si="3"/>
        <v>8.3781250000000002E-3</v>
      </c>
    </row>
    <row r="14" spans="1:20" ht="16.5" thickBot="1" x14ac:dyDescent="0.3">
      <c r="A14" s="3" t="s">
        <v>20</v>
      </c>
      <c r="B14" s="3">
        <v>31</v>
      </c>
      <c r="C14" s="3">
        <v>4384767676034998</v>
      </c>
      <c r="D14" s="3"/>
      <c r="E14" s="3"/>
      <c r="F14" s="3"/>
      <c r="K14" s="1">
        <v>65000000</v>
      </c>
      <c r="L14" s="1">
        <v>64542600</v>
      </c>
      <c r="M14">
        <f t="shared" si="0"/>
        <v>457400</v>
      </c>
      <c r="N14">
        <f t="shared" si="1"/>
        <v>457400</v>
      </c>
      <c r="O14">
        <f t="shared" si="2"/>
        <v>209214760000</v>
      </c>
      <c r="P14">
        <f t="shared" si="3"/>
        <v>7.0369230769230769E-3</v>
      </c>
    </row>
    <row r="15" spans="1:20" ht="16.5" thickBot="1" x14ac:dyDescent="0.3">
      <c r="K15" s="1">
        <v>66000000</v>
      </c>
      <c r="L15" s="1">
        <v>65639900</v>
      </c>
      <c r="M15">
        <f t="shared" si="0"/>
        <v>360100</v>
      </c>
      <c r="N15">
        <f t="shared" si="1"/>
        <v>360100</v>
      </c>
      <c r="O15">
        <f t="shared" si="2"/>
        <v>129672010000</v>
      </c>
      <c r="P15">
        <f t="shared" si="3"/>
        <v>5.4560606060606058E-3</v>
      </c>
    </row>
    <row r="16" spans="1:20" ht="15.75" x14ac:dyDescent="0.25">
      <c r="A16" s="4"/>
      <c r="B16" s="4" t="s">
        <v>27</v>
      </c>
      <c r="C16" s="4" t="s">
        <v>15</v>
      </c>
      <c r="D16" s="4" t="s">
        <v>28</v>
      </c>
      <c r="E16" s="4" t="s">
        <v>29</v>
      </c>
      <c r="F16" s="4" t="s">
        <v>30</v>
      </c>
      <c r="G16" s="4" t="s">
        <v>31</v>
      </c>
      <c r="H16" s="4" t="s">
        <v>32</v>
      </c>
      <c r="I16" s="4" t="s">
        <v>33</v>
      </c>
      <c r="K16" s="1">
        <v>67000000</v>
      </c>
      <c r="L16" s="1">
        <v>66755700</v>
      </c>
      <c r="M16">
        <f t="shared" si="0"/>
        <v>244300</v>
      </c>
      <c r="N16">
        <f t="shared" si="1"/>
        <v>244300</v>
      </c>
      <c r="O16">
        <f t="shared" si="2"/>
        <v>59682490000</v>
      </c>
      <c r="P16">
        <f t="shared" si="3"/>
        <v>3.646268656716418E-3</v>
      </c>
    </row>
    <row r="17" spans="1:16" ht="15.75" x14ac:dyDescent="0.25">
      <c r="A17" t="s">
        <v>21</v>
      </c>
      <c r="B17">
        <v>-26981915.721807152</v>
      </c>
      <c r="C17">
        <v>1809723.7569927729</v>
      </c>
      <c r="D17">
        <v>-14.909411238897111</v>
      </c>
      <c r="E17">
        <v>2.0594024411803432E-15</v>
      </c>
      <c r="F17">
        <v>-30677864.704227485</v>
      </c>
      <c r="G17">
        <v>-23285966.739386819</v>
      </c>
      <c r="H17">
        <v>-30677864.704227485</v>
      </c>
      <c r="I17">
        <v>-23285966.739386819</v>
      </c>
      <c r="K17" s="1">
        <v>68000000</v>
      </c>
      <c r="L17" s="1">
        <v>67890600</v>
      </c>
      <c r="M17">
        <f t="shared" si="0"/>
        <v>109400</v>
      </c>
      <c r="N17">
        <f t="shared" si="1"/>
        <v>109400</v>
      </c>
      <c r="O17">
        <f t="shared" si="2"/>
        <v>11968360000</v>
      </c>
      <c r="P17">
        <f t="shared" si="3"/>
        <v>1.6088235294117648E-3</v>
      </c>
    </row>
    <row r="18" spans="1:16" ht="16.5" thickBot="1" x14ac:dyDescent="0.3">
      <c r="A18" s="3">
        <v>56400000</v>
      </c>
      <c r="B18" s="3">
        <v>1.4161982116106817</v>
      </c>
      <c r="C18" s="3">
        <v>2.4874485692840519E-2</v>
      </c>
      <c r="D18" s="3">
        <v>56.933768565044055</v>
      </c>
      <c r="E18" s="3">
        <v>3.9567852597637476E-32</v>
      </c>
      <c r="F18" s="3">
        <v>1.3653977346155344</v>
      </c>
      <c r="G18" s="3">
        <v>1.466998688605829</v>
      </c>
      <c r="H18" s="3">
        <v>1.3653977346155344</v>
      </c>
      <c r="I18" s="3">
        <v>1.466998688605829</v>
      </c>
      <c r="K18" s="1">
        <v>69000000</v>
      </c>
      <c r="L18" s="1">
        <v>69044700</v>
      </c>
      <c r="M18">
        <f t="shared" si="0"/>
        <v>-44700</v>
      </c>
      <c r="N18">
        <f t="shared" si="1"/>
        <v>44700</v>
      </c>
      <c r="O18">
        <f t="shared" si="2"/>
        <v>1998090000</v>
      </c>
      <c r="P18">
        <f t="shared" si="3"/>
        <v>6.4782608695652174E-4</v>
      </c>
    </row>
    <row r="19" spans="1:16" ht="15.75" x14ac:dyDescent="0.25">
      <c r="K19" s="1">
        <v>70000000</v>
      </c>
      <c r="L19" s="1">
        <v>70218500</v>
      </c>
      <c r="M19">
        <f t="shared" si="0"/>
        <v>-218500</v>
      </c>
      <c r="N19">
        <f t="shared" si="1"/>
        <v>218500</v>
      </c>
      <c r="O19">
        <f t="shared" si="2"/>
        <v>47742250000</v>
      </c>
      <c r="P19">
        <f t="shared" si="3"/>
        <v>3.1214285714285714E-3</v>
      </c>
    </row>
    <row r="20" spans="1:16" ht="15.75" x14ac:dyDescent="0.25">
      <c r="K20" s="1">
        <v>71000000</v>
      </c>
      <c r="L20" s="1">
        <v>71412200</v>
      </c>
      <c r="M20">
        <f t="shared" si="0"/>
        <v>-412200</v>
      </c>
      <c r="N20">
        <f t="shared" si="1"/>
        <v>412200</v>
      </c>
      <c r="O20">
        <f t="shared" si="2"/>
        <v>169908840000</v>
      </c>
      <c r="P20">
        <f t="shared" si="3"/>
        <v>5.8056338028169016E-3</v>
      </c>
    </row>
    <row r="21" spans="1:16" ht="15.75" x14ac:dyDescent="0.25">
      <c r="K21" s="1">
        <v>70500000</v>
      </c>
      <c r="L21" s="1">
        <v>72626200</v>
      </c>
      <c r="M21">
        <f t="shared" si="0"/>
        <v>-2126200</v>
      </c>
      <c r="N21">
        <f t="shared" si="1"/>
        <v>2126200</v>
      </c>
      <c r="O21">
        <f t="shared" si="2"/>
        <v>4520726440000</v>
      </c>
      <c r="P21">
        <f t="shared" si="3"/>
        <v>3.0158865248226949E-2</v>
      </c>
    </row>
    <row r="22" spans="1:16" ht="15.75" x14ac:dyDescent="0.25">
      <c r="A22" t="s">
        <v>34</v>
      </c>
      <c r="K22" s="1">
        <v>71500000</v>
      </c>
      <c r="L22" s="1">
        <v>73860800</v>
      </c>
      <c r="M22">
        <f t="shared" si="0"/>
        <v>-2360800</v>
      </c>
      <c r="N22">
        <f t="shared" si="1"/>
        <v>2360800</v>
      </c>
      <c r="O22">
        <f t="shared" si="2"/>
        <v>5573376640000</v>
      </c>
      <c r="P22">
        <f t="shared" si="3"/>
        <v>3.3018181818181822E-2</v>
      </c>
    </row>
    <row r="23" spans="1:16" ht="16.5" thickBot="1" x14ac:dyDescent="0.3">
      <c r="K23" s="1">
        <v>72500000</v>
      </c>
      <c r="L23" s="1">
        <v>75116500</v>
      </c>
      <c r="M23">
        <f t="shared" si="0"/>
        <v>-2616500</v>
      </c>
      <c r="N23">
        <f t="shared" si="1"/>
        <v>2616500</v>
      </c>
      <c r="O23">
        <f t="shared" si="2"/>
        <v>6846072250000</v>
      </c>
      <c r="P23">
        <f t="shared" si="3"/>
        <v>3.608965517241379E-2</v>
      </c>
    </row>
    <row r="24" spans="1:16" ht="15.75" x14ac:dyDescent="0.25">
      <c r="A24" s="4" t="s">
        <v>35</v>
      </c>
      <c r="B24" s="4" t="s">
        <v>39</v>
      </c>
      <c r="C24" s="4" t="s">
        <v>37</v>
      </c>
      <c r="K24" s="1">
        <v>73500000</v>
      </c>
      <c r="L24" s="1">
        <v>76393500</v>
      </c>
      <c r="M24">
        <f t="shared" si="0"/>
        <v>-2893500</v>
      </c>
      <c r="N24">
        <f t="shared" si="1"/>
        <v>2893500</v>
      </c>
      <c r="O24">
        <f t="shared" si="2"/>
        <v>8372342250000</v>
      </c>
      <c r="P24">
        <f t="shared" si="3"/>
        <v>3.9367346938775513E-2</v>
      </c>
    </row>
    <row r="25" spans="1:16" ht="15.75" x14ac:dyDescent="0.25">
      <c r="A25">
        <v>1</v>
      </c>
      <c r="B25">
        <v>54591101.266968116</v>
      </c>
      <c r="C25">
        <v>2767698.7330318838</v>
      </c>
      <c r="K25" s="1">
        <v>74300000</v>
      </c>
      <c r="L25" s="1">
        <v>77692200</v>
      </c>
      <c r="M25">
        <f t="shared" si="0"/>
        <v>-3392200</v>
      </c>
      <c r="N25">
        <f t="shared" si="1"/>
        <v>3392200</v>
      </c>
      <c r="O25">
        <f t="shared" si="2"/>
        <v>11507020840000</v>
      </c>
      <c r="P25">
        <f t="shared" si="3"/>
        <v>4.5655450874831763E-2</v>
      </c>
    </row>
    <row r="26" spans="1:16" ht="15.75" x14ac:dyDescent="0.25">
      <c r="A26">
        <v>2</v>
      </c>
      <c r="B26">
        <v>56290539.120900929</v>
      </c>
      <c r="C26">
        <v>2043360.879099071</v>
      </c>
      <c r="K26" s="1">
        <v>75100000</v>
      </c>
      <c r="L26" s="1">
        <v>79012900</v>
      </c>
      <c r="M26">
        <f t="shared" si="0"/>
        <v>-3912900</v>
      </c>
      <c r="N26">
        <f t="shared" si="1"/>
        <v>3912900</v>
      </c>
      <c r="O26">
        <f t="shared" si="2"/>
        <v>15310786410000</v>
      </c>
      <c r="P26">
        <f t="shared" si="3"/>
        <v>5.2102529960053261E-2</v>
      </c>
    </row>
    <row r="27" spans="1:16" ht="15.75" x14ac:dyDescent="0.25">
      <c r="A27">
        <v>3</v>
      </c>
      <c r="B27">
        <v>57989976.974833757</v>
      </c>
      <c r="C27">
        <v>1335623.0251662433</v>
      </c>
      <c r="K27" s="1">
        <v>76000000</v>
      </c>
      <c r="L27" s="1">
        <v>80356100</v>
      </c>
      <c r="M27">
        <f t="shared" si="0"/>
        <v>-4356100</v>
      </c>
      <c r="N27">
        <f t="shared" si="1"/>
        <v>4356100</v>
      </c>
      <c r="O27">
        <f t="shared" si="2"/>
        <v>18975607210000</v>
      </c>
      <c r="P27">
        <f t="shared" si="3"/>
        <v>5.7317105263157891E-2</v>
      </c>
    </row>
    <row r="28" spans="1:16" ht="15.75" x14ac:dyDescent="0.25">
      <c r="A28">
        <v>4</v>
      </c>
      <c r="B28">
        <v>59406175.186444432</v>
      </c>
      <c r="C28">
        <v>927924.81355556846</v>
      </c>
      <c r="K28" s="1">
        <v>76900000</v>
      </c>
      <c r="L28" s="1">
        <v>81722200</v>
      </c>
      <c r="M28">
        <f t="shared" si="0"/>
        <v>-4822200</v>
      </c>
      <c r="N28">
        <f t="shared" si="1"/>
        <v>4822200</v>
      </c>
      <c r="O28">
        <f t="shared" si="2"/>
        <v>23253612840000</v>
      </c>
      <c r="P28">
        <f t="shared" si="3"/>
        <v>6.2707412223667103E-2</v>
      </c>
    </row>
    <row r="29" spans="1:16" ht="15.75" x14ac:dyDescent="0.25">
      <c r="A29">
        <v>5</v>
      </c>
      <c r="B29">
        <v>60822373.398055121</v>
      </c>
      <c r="C29">
        <v>537426.6019448787</v>
      </c>
      <c r="K29" s="1">
        <v>77800000</v>
      </c>
      <c r="L29" s="1">
        <v>83111500</v>
      </c>
      <c r="M29">
        <f t="shared" si="0"/>
        <v>-5311500</v>
      </c>
      <c r="N29">
        <f t="shared" si="1"/>
        <v>5311500</v>
      </c>
      <c r="O29">
        <f t="shared" si="2"/>
        <v>28212032250000</v>
      </c>
      <c r="P29">
        <f t="shared" si="3"/>
        <v>6.8271208226221083E-2</v>
      </c>
    </row>
    <row r="30" spans="1:16" ht="15.75" x14ac:dyDescent="0.25">
      <c r="A30">
        <v>6</v>
      </c>
      <c r="B30">
        <v>62238571.609665796</v>
      </c>
      <c r="C30">
        <v>164328.39033420384</v>
      </c>
      <c r="K30" s="1">
        <v>78800000</v>
      </c>
      <c r="L30" s="1">
        <v>84524400</v>
      </c>
      <c r="M30">
        <f t="shared" si="0"/>
        <v>-5724400</v>
      </c>
      <c r="N30">
        <f t="shared" si="1"/>
        <v>5724400</v>
      </c>
      <c r="O30">
        <f t="shared" si="2"/>
        <v>32768755360000</v>
      </c>
      <c r="P30">
        <f t="shared" si="3"/>
        <v>7.2644670050761417E-2</v>
      </c>
    </row>
    <row r="31" spans="1:16" ht="15.75" x14ac:dyDescent="0.25">
      <c r="A31">
        <v>7</v>
      </c>
      <c r="B31">
        <v>63654769.821276471</v>
      </c>
      <c r="C31">
        <v>-190969.82127647102</v>
      </c>
      <c r="K31" s="1">
        <v>79900000</v>
      </c>
      <c r="L31" s="1">
        <v>85961300</v>
      </c>
      <c r="M31">
        <f t="shared" si="0"/>
        <v>-6061300</v>
      </c>
      <c r="N31">
        <f t="shared" si="1"/>
        <v>6061300</v>
      </c>
      <c r="O31">
        <f t="shared" si="2"/>
        <v>36739357690000</v>
      </c>
      <c r="P31">
        <f t="shared" si="3"/>
        <v>7.5861076345431794E-2</v>
      </c>
    </row>
    <row r="32" spans="1:16" ht="15.75" x14ac:dyDescent="0.25">
      <c r="A32">
        <v>8</v>
      </c>
      <c r="B32">
        <v>65070968.032887161</v>
      </c>
      <c r="C32">
        <v>-528368.03288716078</v>
      </c>
      <c r="K32" s="1">
        <v>80800000</v>
      </c>
      <c r="L32" s="1">
        <v>87422600</v>
      </c>
      <c r="M32">
        <f t="shared" si="0"/>
        <v>-6622600</v>
      </c>
      <c r="N32">
        <f t="shared" si="1"/>
        <v>6622600</v>
      </c>
      <c r="O32">
        <f t="shared" si="2"/>
        <v>43858830760000</v>
      </c>
      <c r="P32">
        <f t="shared" si="3"/>
        <v>8.1962871287128716E-2</v>
      </c>
    </row>
    <row r="33" spans="1:16" ht="15.75" x14ac:dyDescent="0.25">
      <c r="A33">
        <v>9</v>
      </c>
      <c r="B33">
        <v>66487166.244497836</v>
      </c>
      <c r="C33">
        <v>-847266.24449783564</v>
      </c>
      <c r="K33" s="1">
        <v>81700000</v>
      </c>
      <c r="L33" s="1">
        <v>88908800</v>
      </c>
      <c r="M33">
        <f t="shared" si="0"/>
        <v>-7208800</v>
      </c>
      <c r="N33">
        <f t="shared" si="1"/>
        <v>7208800</v>
      </c>
      <c r="O33">
        <f t="shared" si="2"/>
        <v>51966797440000</v>
      </c>
      <c r="P33">
        <f t="shared" si="3"/>
        <v>8.823500611995104E-2</v>
      </c>
    </row>
    <row r="34" spans="1:16" ht="15.75" x14ac:dyDescent="0.25">
      <c r="A34">
        <v>10</v>
      </c>
      <c r="B34">
        <v>67903364.456108525</v>
      </c>
      <c r="C34">
        <v>-1147664.4561085254</v>
      </c>
      <c r="K34" s="1">
        <v>82600000</v>
      </c>
      <c r="L34" s="1">
        <v>90420300</v>
      </c>
      <c r="M34">
        <f t="shared" si="0"/>
        <v>-7820300</v>
      </c>
      <c r="N34">
        <f t="shared" si="1"/>
        <v>7820300</v>
      </c>
      <c r="O34">
        <f t="shared" si="2"/>
        <v>61157092090000</v>
      </c>
      <c r="P34">
        <f t="shared" si="3"/>
        <v>9.4676755447941893E-2</v>
      </c>
    </row>
    <row r="35" spans="1:16" ht="15.75" x14ac:dyDescent="0.25">
      <c r="A35">
        <v>11</v>
      </c>
      <c r="B35">
        <v>69319562.6677192</v>
      </c>
      <c r="C35">
        <v>-1428962.6677192003</v>
      </c>
      <c r="K35" s="1">
        <v>83500000</v>
      </c>
      <c r="L35" s="1">
        <v>91957400</v>
      </c>
      <c r="M35">
        <f t="shared" si="0"/>
        <v>-8457400</v>
      </c>
      <c r="N35">
        <f t="shared" si="1"/>
        <v>8457400</v>
      </c>
      <c r="O35">
        <f t="shared" si="2"/>
        <v>71527614760000</v>
      </c>
      <c r="P35">
        <f t="shared" si="3"/>
        <v>0.10128622754491018</v>
      </c>
    </row>
    <row r="36" spans="1:16" ht="15.75" x14ac:dyDescent="0.25">
      <c r="A36">
        <v>12</v>
      </c>
      <c r="B36">
        <v>70735760.87932989</v>
      </c>
      <c r="C36">
        <v>-1691060.87932989</v>
      </c>
      <c r="K36" s="1">
        <v>84300000</v>
      </c>
      <c r="L36" s="1">
        <v>93520700</v>
      </c>
      <c r="M36">
        <f t="shared" si="0"/>
        <v>-9220700</v>
      </c>
      <c r="N36">
        <f t="shared" si="1"/>
        <v>9220700</v>
      </c>
      <c r="O36">
        <f t="shared" si="2"/>
        <v>85021308490000</v>
      </c>
      <c r="P36">
        <f t="shared" si="3"/>
        <v>0.10937959667852906</v>
      </c>
    </row>
    <row r="37" spans="1:16" ht="15.75" x14ac:dyDescent="0.25">
      <c r="A37">
        <v>13</v>
      </c>
      <c r="B37">
        <v>72151959.090940565</v>
      </c>
      <c r="C37">
        <v>-1933459.0909405649</v>
      </c>
      <c r="K37" s="1">
        <v>85100000</v>
      </c>
      <c r="L37" s="1">
        <v>95110500</v>
      </c>
      <c r="M37">
        <f t="shared" si="0"/>
        <v>-10010500</v>
      </c>
      <c r="N37">
        <f t="shared" si="1"/>
        <v>10010500</v>
      </c>
      <c r="O37">
        <f t="shared" si="2"/>
        <v>100210110250000</v>
      </c>
      <c r="P37">
        <f t="shared" si="3"/>
        <v>0.11763219741480611</v>
      </c>
    </row>
    <row r="38" spans="1:16" ht="15.75" x14ac:dyDescent="0.25">
      <c r="A38">
        <v>14</v>
      </c>
      <c r="B38">
        <v>73568157.302551255</v>
      </c>
      <c r="C38">
        <v>-2155957.3025512546</v>
      </c>
      <c r="K38" s="6">
        <v>86000000</v>
      </c>
      <c r="L38" s="6">
        <v>96727400</v>
      </c>
      <c r="M38">
        <f t="shared" si="0"/>
        <v>-10727400</v>
      </c>
      <c r="N38">
        <f t="shared" si="1"/>
        <v>10727400</v>
      </c>
      <c r="O38">
        <f t="shared" si="2"/>
        <v>115077110760000</v>
      </c>
      <c r="P38">
        <f t="shared" si="3"/>
        <v>0.12473720930232558</v>
      </c>
    </row>
    <row r="39" spans="1:16" ht="15.75" x14ac:dyDescent="0.25">
      <c r="A39">
        <v>15</v>
      </c>
      <c r="B39">
        <v>72860058.196745902</v>
      </c>
      <c r="C39">
        <v>-233858.1967459023</v>
      </c>
      <c r="K39" s="23" t="s">
        <v>47</v>
      </c>
      <c r="L39" s="24"/>
      <c r="M39" s="7">
        <f>SUM(M6:M38)</f>
        <v>-99328400</v>
      </c>
      <c r="N39" s="7">
        <f t="shared" ref="N39:P39" si="4">SUM(N6:N38)</f>
        <v>109313000</v>
      </c>
      <c r="O39" s="7">
        <f t="shared" si="4"/>
        <v>723756301240000</v>
      </c>
      <c r="P39" s="7">
        <f t="shared" si="4"/>
        <v>1.3808788036679418</v>
      </c>
    </row>
    <row r="40" spans="1:16" ht="15.75" x14ac:dyDescent="0.25">
      <c r="A40">
        <v>16</v>
      </c>
      <c r="B40">
        <v>74276256.408356592</v>
      </c>
      <c r="C40">
        <v>-415456.40835659206</v>
      </c>
      <c r="K40" s="2"/>
      <c r="L40" s="2"/>
    </row>
    <row r="41" spans="1:16" x14ac:dyDescent="0.25">
      <c r="A41">
        <v>17</v>
      </c>
      <c r="B41">
        <v>75692454.619967267</v>
      </c>
      <c r="C41">
        <v>-575954.61996726692</v>
      </c>
    </row>
    <row r="42" spans="1:16" x14ac:dyDescent="0.25">
      <c r="A42">
        <v>18</v>
      </c>
      <c r="B42">
        <v>77108652.831577957</v>
      </c>
      <c r="C42">
        <v>-715152.83157795668</v>
      </c>
    </row>
    <row r="43" spans="1:16" x14ac:dyDescent="0.25">
      <c r="A43">
        <v>19</v>
      </c>
      <c r="B43">
        <v>78241611.400866494</v>
      </c>
      <c r="C43">
        <v>-549411.40086649358</v>
      </c>
    </row>
    <row r="44" spans="1:16" x14ac:dyDescent="0.25">
      <c r="A44">
        <v>20</v>
      </c>
      <c r="B44">
        <v>79374569.970155045</v>
      </c>
      <c r="C44">
        <v>-361669.97015504539</v>
      </c>
    </row>
    <row r="45" spans="1:16" x14ac:dyDescent="0.25">
      <c r="A45">
        <v>21</v>
      </c>
      <c r="B45">
        <v>80649148.360604659</v>
      </c>
      <c r="C45">
        <v>-293048.36060465872</v>
      </c>
    </row>
    <row r="46" spans="1:16" x14ac:dyDescent="0.25">
      <c r="A46">
        <v>22</v>
      </c>
      <c r="B46">
        <v>81923726.751054272</v>
      </c>
      <c r="C46">
        <v>-201526.75105427206</v>
      </c>
    </row>
    <row r="47" spans="1:16" x14ac:dyDescent="0.25">
      <c r="A47">
        <v>23</v>
      </c>
      <c r="B47">
        <v>83198305.141503885</v>
      </c>
      <c r="C47">
        <v>-86805.141503885388</v>
      </c>
    </row>
    <row r="48" spans="1:16" x14ac:dyDescent="0.25">
      <c r="A48">
        <v>24</v>
      </c>
      <c r="B48">
        <v>84614503.35311456</v>
      </c>
      <c r="C48">
        <v>-90103.353114560246</v>
      </c>
    </row>
    <row r="49" spans="1:3" x14ac:dyDescent="0.25">
      <c r="A49">
        <v>25</v>
      </c>
      <c r="B49">
        <v>86172321.385886312</v>
      </c>
      <c r="C49">
        <v>-211021.38588631153</v>
      </c>
    </row>
    <row r="50" spans="1:3" x14ac:dyDescent="0.25">
      <c r="A50">
        <v>26</v>
      </c>
      <c r="B50">
        <v>87446899.776335925</v>
      </c>
      <c r="C50">
        <v>-24299.776335924864</v>
      </c>
    </row>
    <row r="51" spans="1:3" x14ac:dyDescent="0.25">
      <c r="A51">
        <v>27</v>
      </c>
      <c r="B51">
        <v>88721478.166785538</v>
      </c>
      <c r="C51">
        <v>187321.8332144618</v>
      </c>
    </row>
    <row r="52" spans="1:3" x14ac:dyDescent="0.25">
      <c r="A52">
        <v>28</v>
      </c>
      <c r="B52">
        <v>89996056.557235152</v>
      </c>
      <c r="C52">
        <v>424243.44276484847</v>
      </c>
    </row>
    <row r="53" spans="1:3" x14ac:dyDescent="0.25">
      <c r="A53">
        <v>29</v>
      </c>
      <c r="B53">
        <v>91270634.947684765</v>
      </c>
      <c r="C53">
        <v>686765.05231523514</v>
      </c>
    </row>
    <row r="54" spans="1:3" x14ac:dyDescent="0.25">
      <c r="A54">
        <v>30</v>
      </c>
      <c r="B54">
        <v>92403593.516973317</v>
      </c>
      <c r="C54">
        <v>1117106.4830266833</v>
      </c>
    </row>
    <row r="55" spans="1:3" x14ac:dyDescent="0.25">
      <c r="A55">
        <v>31</v>
      </c>
      <c r="B55">
        <v>93536552.086261868</v>
      </c>
      <c r="C55">
        <v>1573947.9137381315</v>
      </c>
    </row>
    <row r="56" spans="1:3" ht="15.75" thickBot="1" x14ac:dyDescent="0.3">
      <c r="A56" s="3">
        <v>32</v>
      </c>
      <c r="B56" s="3">
        <v>94811130.476711482</v>
      </c>
      <c r="C56" s="3">
        <v>1916269.5232885182</v>
      </c>
    </row>
  </sheetData>
  <mergeCells count="1">
    <mergeCell ref="K39:L3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95E85-02C7-4DB2-801E-A372D05D11D3}">
  <dimension ref="A1:X56"/>
  <sheetViews>
    <sheetView topLeftCell="E1" workbookViewId="0">
      <selection activeCell="X8" sqref="X8:X11"/>
    </sheetView>
  </sheetViews>
  <sheetFormatPr defaultRowHeight="15" x14ac:dyDescent="0.25"/>
  <sheetData>
    <row r="1" spans="1:24" x14ac:dyDescent="0.25">
      <c r="A1" t="s">
        <v>10</v>
      </c>
    </row>
    <row r="2" spans="1:24" ht="15.75" thickBot="1" x14ac:dyDescent="0.3"/>
    <row r="3" spans="1:24" x14ac:dyDescent="0.25">
      <c r="A3" s="5" t="s">
        <v>11</v>
      </c>
      <c r="B3" s="5"/>
    </row>
    <row r="4" spans="1:24" ht="15.75" x14ac:dyDescent="0.25">
      <c r="A4" t="s">
        <v>12</v>
      </c>
      <c r="B4">
        <v>0.70673411166275268</v>
      </c>
      <c r="O4" s="1" t="s">
        <v>4</v>
      </c>
      <c r="P4" s="1"/>
    </row>
    <row r="5" spans="1:24" ht="15.75" x14ac:dyDescent="0.25">
      <c r="A5" t="s">
        <v>13</v>
      </c>
      <c r="B5">
        <v>0.49947310458774014</v>
      </c>
      <c r="O5" s="1" t="s">
        <v>6</v>
      </c>
      <c r="P5" s="1" t="s">
        <v>7</v>
      </c>
    </row>
    <row r="6" spans="1:24" ht="15.75" x14ac:dyDescent="0.25">
      <c r="A6" t="s">
        <v>14</v>
      </c>
      <c r="B6">
        <v>0.48278887474066484</v>
      </c>
      <c r="O6" s="1">
        <v>7113</v>
      </c>
      <c r="P6" s="1">
        <v>7113</v>
      </c>
      <c r="Q6">
        <f>O6-P6</f>
        <v>0</v>
      </c>
      <c r="R6">
        <f>ABS(O6-P6)</f>
        <v>0</v>
      </c>
      <c r="S6">
        <f>(O6-P6)^2</f>
        <v>0</v>
      </c>
      <c r="T6">
        <f>ABS(Q6/O6)</f>
        <v>0</v>
      </c>
    </row>
    <row r="7" spans="1:24" ht="15.75" x14ac:dyDescent="0.25">
      <c r="A7" t="s">
        <v>15</v>
      </c>
      <c r="B7">
        <v>32099.036128043623</v>
      </c>
      <c r="O7" s="1">
        <v>7437</v>
      </c>
      <c r="P7" s="1">
        <v>7871.27</v>
      </c>
      <c r="Q7">
        <f t="shared" ref="Q7:Q38" si="0">O7-P7</f>
        <v>-434.27000000000044</v>
      </c>
      <c r="R7">
        <f t="shared" ref="R7:R38" si="1">ABS(O7-P7)</f>
        <v>434.27000000000044</v>
      </c>
      <c r="S7">
        <f t="shared" ref="S7:S38" si="2">(O7-P7)^2</f>
        <v>188590.43290000039</v>
      </c>
      <c r="T7">
        <f t="shared" ref="T7:T38" si="3">ABS(Q7/O7)</f>
        <v>5.8393169288691739E-2</v>
      </c>
      <c r="W7" t="s">
        <v>42</v>
      </c>
      <c r="X7">
        <f>COUNT(O6:O38)</f>
        <v>33</v>
      </c>
    </row>
    <row r="8" spans="1:24" ht="16.5" thickBot="1" x14ac:dyDescent="0.3">
      <c r="A8" s="3" t="s">
        <v>16</v>
      </c>
      <c r="B8" s="3">
        <v>32</v>
      </c>
      <c r="O8" s="1">
        <v>7856</v>
      </c>
      <c r="P8" s="1">
        <v>8226.92</v>
      </c>
      <c r="Q8">
        <f t="shared" si="0"/>
        <v>-370.92000000000007</v>
      </c>
      <c r="R8">
        <f t="shared" si="1"/>
        <v>370.92000000000007</v>
      </c>
      <c r="S8">
        <f t="shared" si="2"/>
        <v>137581.64640000006</v>
      </c>
      <c r="T8">
        <f t="shared" si="3"/>
        <v>4.7214867617107956E-2</v>
      </c>
      <c r="W8" t="s">
        <v>43</v>
      </c>
      <c r="X8">
        <f>R39/X7</f>
        <v>33909.199696969699</v>
      </c>
    </row>
    <row r="9" spans="1:24" ht="15.75" x14ac:dyDescent="0.25">
      <c r="O9" s="1">
        <v>8045</v>
      </c>
      <c r="P9" s="1">
        <v>8582.57</v>
      </c>
      <c r="Q9">
        <f t="shared" si="0"/>
        <v>-537.56999999999971</v>
      </c>
      <c r="R9">
        <f t="shared" si="1"/>
        <v>537.56999999999971</v>
      </c>
      <c r="S9">
        <f t="shared" si="2"/>
        <v>288981.50489999971</v>
      </c>
      <c r="T9">
        <f t="shared" si="3"/>
        <v>6.6820385332504631E-2</v>
      </c>
      <c r="W9" t="s">
        <v>44</v>
      </c>
      <c r="X9">
        <f>S39/X7</f>
        <v>2638909133.967185</v>
      </c>
    </row>
    <row r="10" spans="1:24" ht="16.5" thickBot="1" x14ac:dyDescent="0.3">
      <c r="A10" t="s">
        <v>17</v>
      </c>
      <c r="O10" s="1">
        <v>8563</v>
      </c>
      <c r="P10" s="1">
        <v>8938.2199999999993</v>
      </c>
      <c r="Q10">
        <f t="shared" si="0"/>
        <v>-375.21999999999935</v>
      </c>
      <c r="R10">
        <f t="shared" si="1"/>
        <v>375.21999999999935</v>
      </c>
      <c r="S10">
        <f t="shared" si="2"/>
        <v>140790.0483999995</v>
      </c>
      <c r="T10">
        <f t="shared" si="3"/>
        <v>4.381875510919063E-2</v>
      </c>
      <c r="W10" t="s">
        <v>45</v>
      </c>
      <c r="X10">
        <f>SQRT(S39/X7)</f>
        <v>51370.313742152532</v>
      </c>
    </row>
    <row r="11" spans="1:24" ht="15.75" x14ac:dyDescent="0.25">
      <c r="A11" s="4"/>
      <c r="B11" s="4" t="s">
        <v>22</v>
      </c>
      <c r="C11" s="4" t="s">
        <v>23</v>
      </c>
      <c r="D11" s="4" t="s">
        <v>24</v>
      </c>
      <c r="E11" s="4" t="s">
        <v>25</v>
      </c>
      <c r="F11" s="4" t="s">
        <v>26</v>
      </c>
      <c r="O11" s="1">
        <v>9132</v>
      </c>
      <c r="P11" s="1">
        <v>9293.8700000000008</v>
      </c>
      <c r="Q11">
        <f t="shared" si="0"/>
        <v>-161.8700000000008</v>
      </c>
      <c r="R11">
        <f t="shared" si="1"/>
        <v>161.8700000000008</v>
      </c>
      <c r="S11">
        <f t="shared" si="2"/>
        <v>26201.896900000258</v>
      </c>
      <c r="T11">
        <f t="shared" si="3"/>
        <v>1.7725580376697414E-2</v>
      </c>
      <c r="W11" t="s">
        <v>46</v>
      </c>
      <c r="X11">
        <f>(T39/X7)*100</f>
        <v>150.92656369944294</v>
      </c>
    </row>
    <row r="12" spans="1:24" ht="15.75" x14ac:dyDescent="0.25">
      <c r="A12" t="s">
        <v>18</v>
      </c>
      <c r="B12">
        <v>1</v>
      </c>
      <c r="C12">
        <v>30845365905.055229</v>
      </c>
      <c r="D12">
        <v>30845365905.055229</v>
      </c>
      <c r="E12">
        <v>29.936839108896333</v>
      </c>
      <c r="F12">
        <v>6.154486355403556E-6</v>
      </c>
      <c r="O12" s="1">
        <v>9451</v>
      </c>
      <c r="P12" s="1">
        <v>9971.74</v>
      </c>
      <c r="Q12">
        <f t="shared" si="0"/>
        <v>-520.73999999999978</v>
      </c>
      <c r="R12">
        <f t="shared" si="1"/>
        <v>520.73999999999978</v>
      </c>
      <c r="S12">
        <f t="shared" si="2"/>
        <v>271170.14759999979</v>
      </c>
      <c r="T12">
        <f t="shared" si="3"/>
        <v>5.5098931330017961E-2</v>
      </c>
    </row>
    <row r="13" spans="1:24" ht="15.75" x14ac:dyDescent="0.25">
      <c r="A13" t="s">
        <v>19</v>
      </c>
      <c r="B13">
        <v>30</v>
      </c>
      <c r="C13">
        <v>30910443610.48349</v>
      </c>
      <c r="D13">
        <v>1030348120.3494496</v>
      </c>
      <c r="O13" s="1">
        <v>9754</v>
      </c>
      <c r="P13" s="1">
        <v>11053.3</v>
      </c>
      <c r="Q13">
        <f t="shared" si="0"/>
        <v>-1299.2999999999993</v>
      </c>
      <c r="R13">
        <f t="shared" si="1"/>
        <v>1299.2999999999993</v>
      </c>
      <c r="S13">
        <f t="shared" si="2"/>
        <v>1688180.4899999981</v>
      </c>
      <c r="T13">
        <f t="shared" si="3"/>
        <v>0.13320688948123841</v>
      </c>
    </row>
    <row r="14" spans="1:24" ht="16.5" thickBot="1" x14ac:dyDescent="0.3">
      <c r="A14" s="3" t="s">
        <v>20</v>
      </c>
      <c r="B14" s="3">
        <v>31</v>
      </c>
      <c r="C14" s="3">
        <v>61755809515.538719</v>
      </c>
      <c r="D14" s="3"/>
      <c r="E14" s="3"/>
      <c r="F14" s="3"/>
      <c r="O14" s="1">
        <v>10688</v>
      </c>
      <c r="P14" s="1">
        <v>12440.7</v>
      </c>
      <c r="Q14">
        <f t="shared" si="0"/>
        <v>-1752.7000000000007</v>
      </c>
      <c r="R14">
        <f t="shared" si="1"/>
        <v>1752.7000000000007</v>
      </c>
      <c r="S14">
        <f t="shared" si="2"/>
        <v>3071957.2900000024</v>
      </c>
      <c r="T14">
        <f t="shared" si="3"/>
        <v>0.16398764970059887</v>
      </c>
    </row>
    <row r="15" spans="1:24" ht="16.5" thickBot="1" x14ac:dyDescent="0.3">
      <c r="O15" s="1">
        <v>11707</v>
      </c>
      <c r="P15" s="1">
        <v>14159.3</v>
      </c>
      <c r="Q15">
        <f t="shared" si="0"/>
        <v>-2452.2999999999993</v>
      </c>
      <c r="R15">
        <f t="shared" si="1"/>
        <v>2452.2999999999993</v>
      </c>
      <c r="S15">
        <f t="shared" si="2"/>
        <v>6013775.2899999963</v>
      </c>
      <c r="T15">
        <f t="shared" si="3"/>
        <v>0.20947296489279912</v>
      </c>
    </row>
    <row r="16" spans="1:24" ht="15.75" x14ac:dyDescent="0.25">
      <c r="A16" s="4"/>
      <c r="B16" s="4" t="s">
        <v>27</v>
      </c>
      <c r="C16" s="4" t="s">
        <v>15</v>
      </c>
      <c r="D16" s="4" t="s">
        <v>28</v>
      </c>
      <c r="E16" s="4" t="s">
        <v>29</v>
      </c>
      <c r="F16" s="4" t="s">
        <v>30</v>
      </c>
      <c r="G16" s="4" t="s">
        <v>31</v>
      </c>
      <c r="H16" s="4" t="s">
        <v>32</v>
      </c>
      <c r="I16" s="4" t="s">
        <v>33</v>
      </c>
      <c r="O16" s="1">
        <v>13111</v>
      </c>
      <c r="P16" s="1">
        <v>16245.9</v>
      </c>
      <c r="Q16">
        <f t="shared" si="0"/>
        <v>-3134.8999999999996</v>
      </c>
      <c r="R16">
        <f t="shared" si="1"/>
        <v>3134.8999999999996</v>
      </c>
      <c r="S16">
        <f t="shared" si="2"/>
        <v>9827598.0099999979</v>
      </c>
      <c r="T16">
        <f t="shared" si="3"/>
        <v>0.23910456868278543</v>
      </c>
    </row>
    <row r="17" spans="1:20" ht="15.75" x14ac:dyDescent="0.25">
      <c r="A17" t="s">
        <v>21</v>
      </c>
      <c r="B17">
        <v>-21085.01760331315</v>
      </c>
      <c r="C17">
        <v>14904.686539488781</v>
      </c>
      <c r="D17">
        <v>-1.414656896503665</v>
      </c>
      <c r="E17">
        <v>0.16746514188985451</v>
      </c>
      <c r="F17">
        <v>-51524.448392714898</v>
      </c>
      <c r="G17">
        <v>9354.4131860885973</v>
      </c>
      <c r="H17">
        <v>-51524.448392714898</v>
      </c>
      <c r="I17">
        <v>9354.4131860885973</v>
      </c>
      <c r="O17" s="1">
        <v>14305</v>
      </c>
      <c r="P17" s="1">
        <v>18736.7</v>
      </c>
      <c r="Q17">
        <f t="shared" si="0"/>
        <v>-4431.7000000000007</v>
      </c>
      <c r="R17">
        <f t="shared" si="1"/>
        <v>4431.7000000000007</v>
      </c>
      <c r="S17">
        <f t="shared" si="2"/>
        <v>19639964.890000008</v>
      </c>
      <c r="T17">
        <f t="shared" si="3"/>
        <v>0.30980076896190151</v>
      </c>
    </row>
    <row r="18" spans="1:20" ht="16.5" thickBot="1" x14ac:dyDescent="0.3">
      <c r="A18" s="3">
        <v>7113</v>
      </c>
      <c r="B18" s="3">
        <v>3.896050905528079</v>
      </c>
      <c r="C18" s="3">
        <v>0.71206829813697448</v>
      </c>
      <c r="D18" s="3">
        <v>5.4714567629559445</v>
      </c>
      <c r="E18" s="3">
        <v>6.1544863554035348E-6</v>
      </c>
      <c r="F18" s="3">
        <v>2.441813433237638</v>
      </c>
      <c r="G18" s="3">
        <v>5.3502883778185204</v>
      </c>
      <c r="H18" s="3">
        <v>2.441813433237638</v>
      </c>
      <c r="I18" s="3">
        <v>5.3502883778185204</v>
      </c>
      <c r="O18" s="1">
        <v>16112</v>
      </c>
      <c r="P18" s="1">
        <v>21662.6</v>
      </c>
      <c r="Q18">
        <f t="shared" si="0"/>
        <v>-5550.5999999999985</v>
      </c>
      <c r="R18">
        <f t="shared" si="1"/>
        <v>5550.5999999999985</v>
      </c>
      <c r="S18">
        <f t="shared" si="2"/>
        <v>30809160.359999985</v>
      </c>
      <c r="T18">
        <f t="shared" si="3"/>
        <v>0.34450099304865928</v>
      </c>
    </row>
    <row r="19" spans="1:20" ht="15.75" x14ac:dyDescent="0.25">
      <c r="O19" s="1">
        <v>17391</v>
      </c>
      <c r="P19" s="1">
        <v>25044.7</v>
      </c>
      <c r="Q19">
        <f t="shared" si="0"/>
        <v>-7653.7000000000007</v>
      </c>
      <c r="R19">
        <f t="shared" si="1"/>
        <v>7653.7000000000007</v>
      </c>
      <c r="S19">
        <f t="shared" si="2"/>
        <v>58579123.690000013</v>
      </c>
      <c r="T19">
        <f t="shared" si="3"/>
        <v>0.44009545167040426</v>
      </c>
    </row>
    <row r="20" spans="1:20" ht="15.75" x14ac:dyDescent="0.25">
      <c r="O20" s="1">
        <v>19400</v>
      </c>
      <c r="P20" s="1">
        <v>28891.1</v>
      </c>
      <c r="Q20">
        <f t="shared" si="0"/>
        <v>-9491.0999999999985</v>
      </c>
      <c r="R20">
        <f t="shared" si="1"/>
        <v>9491.0999999999985</v>
      </c>
      <c r="S20">
        <f t="shared" si="2"/>
        <v>90080979.209999979</v>
      </c>
      <c r="T20">
        <f t="shared" si="3"/>
        <v>0.4892319587628865</v>
      </c>
    </row>
    <row r="21" spans="1:20" ht="15.75" x14ac:dyDescent="0.25">
      <c r="O21" s="1">
        <v>21346</v>
      </c>
      <c r="P21" s="1">
        <v>33195.9</v>
      </c>
      <c r="Q21">
        <f t="shared" si="0"/>
        <v>-11849.900000000001</v>
      </c>
      <c r="R21">
        <f t="shared" si="1"/>
        <v>11849.900000000001</v>
      </c>
      <c r="S21">
        <f t="shared" si="2"/>
        <v>140420130.01000002</v>
      </c>
      <c r="T21">
        <f t="shared" si="3"/>
        <v>0.55513445141946971</v>
      </c>
    </row>
    <row r="22" spans="1:20" ht="15.75" x14ac:dyDescent="0.25">
      <c r="A22" t="s">
        <v>34</v>
      </c>
      <c r="O22" s="1">
        <v>24459</v>
      </c>
      <c r="P22" s="1">
        <v>37939.1</v>
      </c>
      <c r="Q22">
        <f t="shared" si="0"/>
        <v>-13480.099999999999</v>
      </c>
      <c r="R22">
        <f t="shared" si="1"/>
        <v>13480.099999999999</v>
      </c>
      <c r="S22">
        <f t="shared" si="2"/>
        <v>181713096.00999996</v>
      </c>
      <c r="T22">
        <f t="shared" si="3"/>
        <v>0.55113046322417103</v>
      </c>
    </row>
    <row r="23" spans="1:20" ht="16.5" thickBot="1" x14ac:dyDescent="0.3">
      <c r="O23" s="1">
        <v>26225</v>
      </c>
      <c r="P23" s="1">
        <v>43088.9</v>
      </c>
      <c r="Q23">
        <f t="shared" si="0"/>
        <v>-16863.900000000001</v>
      </c>
      <c r="R23">
        <f t="shared" si="1"/>
        <v>16863.900000000001</v>
      </c>
      <c r="S23">
        <f t="shared" si="2"/>
        <v>284391123.21000004</v>
      </c>
      <c r="T23">
        <f t="shared" si="3"/>
        <v>0.64304671115347956</v>
      </c>
    </row>
    <row r="24" spans="1:20" ht="15.75" x14ac:dyDescent="0.25">
      <c r="A24" s="4" t="s">
        <v>35</v>
      </c>
      <c r="B24" s="4" t="s">
        <v>40</v>
      </c>
      <c r="C24" s="4" t="s">
        <v>37</v>
      </c>
      <c r="O24" s="1">
        <v>27710</v>
      </c>
      <c r="P24" s="1">
        <v>48605.5</v>
      </c>
      <c r="Q24">
        <f t="shared" si="0"/>
        <v>-20895.5</v>
      </c>
      <c r="R24">
        <f t="shared" si="1"/>
        <v>20895.5</v>
      </c>
      <c r="S24">
        <f t="shared" si="2"/>
        <v>436621920.25</v>
      </c>
      <c r="T24">
        <f t="shared" si="3"/>
        <v>0.75407795019848434</v>
      </c>
    </row>
    <row r="25" spans="1:20" ht="15.75" x14ac:dyDescent="0.25">
      <c r="A25">
        <v>1</v>
      </c>
      <c r="B25">
        <v>7889.9129810991726</v>
      </c>
      <c r="C25">
        <v>-18.642981099172175</v>
      </c>
      <c r="O25" s="1">
        <v>28814</v>
      </c>
      <c r="P25" s="1">
        <v>54444.4</v>
      </c>
      <c r="Q25">
        <f t="shared" si="0"/>
        <v>-25630.400000000001</v>
      </c>
      <c r="R25">
        <f t="shared" si="1"/>
        <v>25630.400000000001</v>
      </c>
      <c r="S25">
        <f t="shared" si="2"/>
        <v>656917404.16000009</v>
      </c>
      <c r="T25">
        <f t="shared" si="3"/>
        <v>0.88951204275699314</v>
      </c>
    </row>
    <row r="26" spans="1:20" ht="15.75" x14ac:dyDescent="0.25">
      <c r="A26">
        <v>2</v>
      </c>
      <c r="B26">
        <v>9522.3583105154394</v>
      </c>
      <c r="C26">
        <v>-1295.4383105154393</v>
      </c>
      <c r="O26" s="1">
        <v>28560</v>
      </c>
      <c r="P26" s="1">
        <v>60560.9</v>
      </c>
      <c r="Q26">
        <f t="shared" si="0"/>
        <v>-32000.9</v>
      </c>
      <c r="R26">
        <f t="shared" si="1"/>
        <v>32000.9</v>
      </c>
      <c r="S26">
        <f t="shared" si="2"/>
        <v>1024057600.8100001</v>
      </c>
      <c r="T26">
        <f t="shared" si="3"/>
        <v>1.1204796918767508</v>
      </c>
    </row>
    <row r="27" spans="1:20" ht="15.75" x14ac:dyDescent="0.25">
      <c r="A27">
        <v>3</v>
      </c>
      <c r="B27">
        <v>10258.711931660244</v>
      </c>
      <c r="C27">
        <v>-1676.1419316602442</v>
      </c>
      <c r="O27" s="1">
        <v>27015</v>
      </c>
      <c r="P27" s="1">
        <v>66911.899999999994</v>
      </c>
      <c r="Q27">
        <f t="shared" si="0"/>
        <v>-39896.899999999994</v>
      </c>
      <c r="R27">
        <f t="shared" si="1"/>
        <v>39896.899999999994</v>
      </c>
      <c r="S27">
        <f t="shared" si="2"/>
        <v>1591762629.6099994</v>
      </c>
      <c r="T27">
        <f t="shared" si="3"/>
        <v>1.4768424949102348</v>
      </c>
    </row>
    <row r="28" spans="1:20" ht="15.75" x14ac:dyDescent="0.25">
      <c r="A28">
        <v>4</v>
      </c>
      <c r="B28">
        <v>12276.866300723792</v>
      </c>
      <c r="C28">
        <v>-3338.6463007237926</v>
      </c>
      <c r="O28" s="1">
        <v>25533</v>
      </c>
      <c r="P28" s="1">
        <v>73458.5</v>
      </c>
      <c r="Q28">
        <f t="shared" si="0"/>
        <v>-47925.5</v>
      </c>
      <c r="R28">
        <f t="shared" si="1"/>
        <v>47925.5</v>
      </c>
      <c r="S28">
        <f t="shared" si="2"/>
        <v>2296853550.25</v>
      </c>
      <c r="T28">
        <f t="shared" si="3"/>
        <v>1.877002310735127</v>
      </c>
    </row>
    <row r="29" spans="1:20" ht="15.75" x14ac:dyDescent="0.25">
      <c r="A29">
        <v>5</v>
      </c>
      <c r="B29">
        <v>14493.719265969266</v>
      </c>
      <c r="C29">
        <v>-5199.8492659692656</v>
      </c>
      <c r="O29" s="1">
        <v>24802</v>
      </c>
      <c r="P29" s="1">
        <v>80166.5</v>
      </c>
      <c r="Q29">
        <f t="shared" si="0"/>
        <v>-55364.5</v>
      </c>
      <c r="R29">
        <f t="shared" si="1"/>
        <v>55364.5</v>
      </c>
      <c r="S29">
        <f t="shared" si="2"/>
        <v>3065227860.25</v>
      </c>
      <c r="T29">
        <f t="shared" si="3"/>
        <v>2.2322594952019998</v>
      </c>
    </row>
    <row r="30" spans="1:20" ht="15.75" x14ac:dyDescent="0.25">
      <c r="A30">
        <v>6</v>
      </c>
      <c r="B30">
        <v>15736.559504832723</v>
      </c>
      <c r="C30">
        <v>-5764.8195048327234</v>
      </c>
      <c r="O30" s="1">
        <v>24453</v>
      </c>
      <c r="P30" s="1">
        <v>87006.9</v>
      </c>
      <c r="Q30">
        <f t="shared" si="0"/>
        <v>-62553.899999999994</v>
      </c>
      <c r="R30">
        <f t="shared" si="1"/>
        <v>62553.899999999994</v>
      </c>
      <c r="S30">
        <f t="shared" si="2"/>
        <v>3912990405.2099991</v>
      </c>
      <c r="T30">
        <f t="shared" si="3"/>
        <v>2.5581278370752054</v>
      </c>
    </row>
    <row r="31" spans="1:20" ht="15.75" x14ac:dyDescent="0.25">
      <c r="A31">
        <v>7</v>
      </c>
      <c r="B31">
        <v>16917.062929207736</v>
      </c>
      <c r="C31">
        <v>-5863.7629292077363</v>
      </c>
      <c r="O31" s="1">
        <v>23042</v>
      </c>
      <c r="P31" s="1">
        <v>93955.199999999997</v>
      </c>
      <c r="Q31">
        <f t="shared" si="0"/>
        <v>-70913.2</v>
      </c>
      <c r="R31">
        <f t="shared" si="1"/>
        <v>70913.2</v>
      </c>
      <c r="S31">
        <f t="shared" si="2"/>
        <v>5028681934.2399998</v>
      </c>
      <c r="T31">
        <f t="shared" si="3"/>
        <v>3.077562711570176</v>
      </c>
    </row>
    <row r="32" spans="1:20" ht="15.75" x14ac:dyDescent="0.25">
      <c r="A32">
        <v>8</v>
      </c>
      <c r="B32">
        <v>20555.974474970957</v>
      </c>
      <c r="C32">
        <v>-8115.2744749709564</v>
      </c>
      <c r="O32" s="1">
        <v>24480</v>
      </c>
      <c r="P32" s="1">
        <v>100992</v>
      </c>
      <c r="Q32">
        <f t="shared" si="0"/>
        <v>-76512</v>
      </c>
      <c r="R32">
        <f t="shared" si="1"/>
        <v>76512</v>
      </c>
      <c r="S32">
        <f t="shared" si="2"/>
        <v>5854086144</v>
      </c>
      <c r="T32">
        <f t="shared" si="3"/>
        <v>3.1254901960784314</v>
      </c>
    </row>
    <row r="33" spans="1:20" ht="15.75" x14ac:dyDescent="0.25">
      <c r="A33">
        <v>9</v>
      </c>
      <c r="B33">
        <v>24526.050347704069</v>
      </c>
      <c r="C33">
        <v>-10366.75034770407</v>
      </c>
      <c r="O33" s="1">
        <v>28094</v>
      </c>
      <c r="P33" s="1">
        <v>108099</v>
      </c>
      <c r="Q33">
        <f t="shared" si="0"/>
        <v>-80005</v>
      </c>
      <c r="R33">
        <f t="shared" si="1"/>
        <v>80005</v>
      </c>
      <c r="S33">
        <f t="shared" si="2"/>
        <v>6400800025</v>
      </c>
      <c r="T33">
        <f t="shared" si="3"/>
        <v>2.8477610877767496</v>
      </c>
    </row>
    <row r="34" spans="1:20" ht="15.75" x14ac:dyDescent="0.25">
      <c r="A34">
        <v>10</v>
      </c>
      <c r="B34">
        <v>29996.105819065495</v>
      </c>
      <c r="C34">
        <v>-13750.205819065495</v>
      </c>
      <c r="O34" s="1">
        <v>28599</v>
      </c>
      <c r="P34" s="1">
        <v>115266</v>
      </c>
      <c r="Q34">
        <f t="shared" si="0"/>
        <v>-86667</v>
      </c>
      <c r="R34">
        <f t="shared" si="1"/>
        <v>86667</v>
      </c>
      <c r="S34">
        <f t="shared" si="2"/>
        <v>7511168889</v>
      </c>
      <c r="T34">
        <f t="shared" si="3"/>
        <v>3.0304206440784642</v>
      </c>
    </row>
    <row r="35" spans="1:20" ht="15.75" x14ac:dyDescent="0.25">
      <c r="A35">
        <v>11</v>
      </c>
      <c r="B35">
        <v>34647.990600266021</v>
      </c>
      <c r="C35">
        <v>-15911.29060026602</v>
      </c>
      <c r="O35" s="1">
        <v>11103</v>
      </c>
      <c r="P35" s="1">
        <v>122480</v>
      </c>
      <c r="Q35">
        <f t="shared" si="0"/>
        <v>-111377</v>
      </c>
      <c r="R35">
        <f t="shared" si="1"/>
        <v>111377</v>
      </c>
      <c r="S35">
        <f t="shared" si="2"/>
        <v>12404836129</v>
      </c>
      <c r="T35">
        <f t="shared" si="3"/>
        <v>10.031252814554625</v>
      </c>
    </row>
    <row r="36" spans="1:20" ht="15.75" x14ac:dyDescent="0.25">
      <c r="A36">
        <v>12</v>
      </c>
      <c r="B36">
        <v>41688.154586555262</v>
      </c>
      <c r="C36">
        <v>-20025.554586555263</v>
      </c>
      <c r="O36" s="1">
        <v>20733</v>
      </c>
      <c r="P36" s="1">
        <v>129733</v>
      </c>
      <c r="Q36">
        <f t="shared" si="0"/>
        <v>-109000</v>
      </c>
      <c r="R36">
        <f t="shared" si="1"/>
        <v>109000</v>
      </c>
      <c r="S36">
        <f t="shared" si="2"/>
        <v>11881000000</v>
      </c>
      <c r="T36">
        <f t="shared" si="3"/>
        <v>5.2573192495056187</v>
      </c>
    </row>
    <row r="37" spans="1:20" ht="15.75" x14ac:dyDescent="0.25">
      <c r="A37">
        <v>13</v>
      </c>
      <c r="B37">
        <v>46671.203694725678</v>
      </c>
      <c r="C37">
        <v>-21626.503694725678</v>
      </c>
      <c r="O37" s="1">
        <v>29665</v>
      </c>
      <c r="P37" s="1">
        <v>137019</v>
      </c>
      <c r="Q37">
        <f t="shared" si="0"/>
        <v>-107354</v>
      </c>
      <c r="R37">
        <f t="shared" si="1"/>
        <v>107354</v>
      </c>
      <c r="S37">
        <f t="shared" si="2"/>
        <v>11524881316</v>
      </c>
      <c r="T37">
        <f t="shared" si="3"/>
        <v>3.6188774650261251</v>
      </c>
    </row>
    <row r="38" spans="1:20" ht="15.75" x14ac:dyDescent="0.25">
      <c r="A38">
        <v>14</v>
      </c>
      <c r="B38">
        <v>54498.369963931582</v>
      </c>
      <c r="C38">
        <v>-25607.269963931583</v>
      </c>
      <c r="O38" s="1">
        <v>31784</v>
      </c>
      <c r="P38" s="1">
        <v>144331</v>
      </c>
      <c r="Q38">
        <f t="shared" si="0"/>
        <v>-112547</v>
      </c>
      <c r="R38">
        <f t="shared" si="1"/>
        <v>112547</v>
      </c>
      <c r="S38">
        <f t="shared" si="2"/>
        <v>12666827209</v>
      </c>
      <c r="T38">
        <f t="shared" si="3"/>
        <v>3.5409954694185752</v>
      </c>
    </row>
    <row r="39" spans="1:20" ht="15.75" x14ac:dyDescent="0.25">
      <c r="A39">
        <v>15</v>
      </c>
      <c r="B39">
        <v>62080.085026089226</v>
      </c>
      <c r="C39">
        <v>-28884.185026089224</v>
      </c>
      <c r="O39" s="23" t="s">
        <v>47</v>
      </c>
      <c r="P39" s="24"/>
      <c r="Q39" s="7">
        <f>SUM(Q6:Q38)</f>
        <v>-1119003.5900000001</v>
      </c>
      <c r="R39" s="7">
        <f t="shared" ref="R39:T39" si="4">SUM(R6:R38)</f>
        <v>1119003.5900000001</v>
      </c>
      <c r="S39" s="7">
        <f t="shared" si="4"/>
        <v>87084001420.917099</v>
      </c>
      <c r="T39" s="7">
        <f t="shared" si="4"/>
        <v>49.805766020816165</v>
      </c>
    </row>
    <row r="40" spans="1:20" x14ac:dyDescent="0.25">
      <c r="A40">
        <v>16</v>
      </c>
      <c r="B40">
        <v>74208.491494998132</v>
      </c>
      <c r="C40">
        <v>-36269.391494998134</v>
      </c>
    </row>
    <row r="41" spans="1:20" x14ac:dyDescent="0.25">
      <c r="A41">
        <v>17</v>
      </c>
      <c r="B41">
        <v>81088.91739416073</v>
      </c>
      <c r="C41">
        <v>-38000.017394160728</v>
      </c>
    </row>
    <row r="42" spans="1:20" x14ac:dyDescent="0.25">
      <c r="A42">
        <v>18</v>
      </c>
      <c r="B42">
        <v>86874.552988869924</v>
      </c>
      <c r="C42">
        <v>-38269.052988869924</v>
      </c>
    </row>
    <row r="43" spans="1:20" x14ac:dyDescent="0.25">
      <c r="A43">
        <v>19</v>
      </c>
      <c r="B43">
        <v>91175.793188572919</v>
      </c>
      <c r="C43">
        <v>-36731.393188572918</v>
      </c>
    </row>
    <row r="44" spans="1:20" x14ac:dyDescent="0.25">
      <c r="A44">
        <v>20</v>
      </c>
      <c r="B44">
        <v>90186.196258568787</v>
      </c>
      <c r="C44">
        <v>-29625.296258568786</v>
      </c>
    </row>
    <row r="45" spans="1:20" x14ac:dyDescent="0.25">
      <c r="A45">
        <v>21</v>
      </c>
      <c r="B45">
        <v>84166.797609527915</v>
      </c>
      <c r="C45">
        <v>-17254.897609527921</v>
      </c>
    </row>
    <row r="46" spans="1:20" x14ac:dyDescent="0.25">
      <c r="A46">
        <v>22</v>
      </c>
      <c r="B46">
        <v>78392.850167535304</v>
      </c>
      <c r="C46">
        <v>-4934.3501675353036</v>
      </c>
    </row>
    <row r="47" spans="1:20" x14ac:dyDescent="0.25">
      <c r="A47">
        <v>23</v>
      </c>
      <c r="B47">
        <v>75544.836955594277</v>
      </c>
      <c r="C47">
        <v>4621.6630444057228</v>
      </c>
    </row>
    <row r="48" spans="1:20" x14ac:dyDescent="0.25">
      <c r="A48">
        <v>24</v>
      </c>
      <c r="B48">
        <v>74185.115189564967</v>
      </c>
      <c r="C48">
        <v>12821.784810435027</v>
      </c>
    </row>
    <row r="49" spans="1:3" x14ac:dyDescent="0.25">
      <c r="A49">
        <v>25</v>
      </c>
      <c r="B49">
        <v>68687.787361864845</v>
      </c>
      <c r="C49">
        <v>25267.412638135153</v>
      </c>
    </row>
    <row r="50" spans="1:3" x14ac:dyDescent="0.25">
      <c r="A50">
        <v>26</v>
      </c>
      <c r="B50">
        <v>74290.308564014209</v>
      </c>
      <c r="C50">
        <v>26701.691435985791</v>
      </c>
    </row>
    <row r="51" spans="1:3" x14ac:dyDescent="0.25">
      <c r="A51">
        <v>27</v>
      </c>
      <c r="B51">
        <v>88370.636536592705</v>
      </c>
      <c r="C51">
        <v>19728.363463407295</v>
      </c>
    </row>
    <row r="52" spans="1:3" x14ac:dyDescent="0.25">
      <c r="A52">
        <v>28</v>
      </c>
      <c r="B52">
        <v>90338.142243884387</v>
      </c>
      <c r="C52">
        <v>24927.857756115613</v>
      </c>
    </row>
    <row r="53" spans="1:3" x14ac:dyDescent="0.25">
      <c r="A53">
        <v>29</v>
      </c>
      <c r="B53">
        <v>22172.835600765109</v>
      </c>
      <c r="C53">
        <v>100307.1643992349</v>
      </c>
    </row>
    <row r="54" spans="1:3" x14ac:dyDescent="0.25">
      <c r="A54">
        <v>30</v>
      </c>
      <c r="B54">
        <v>59691.805821000518</v>
      </c>
      <c r="C54">
        <v>70041.194178999489</v>
      </c>
    </row>
    <row r="55" spans="1:3" x14ac:dyDescent="0.25">
      <c r="A55">
        <v>31</v>
      </c>
      <c r="B55">
        <v>94491.3325091773</v>
      </c>
      <c r="C55">
        <v>42527.6674908227</v>
      </c>
    </row>
    <row r="56" spans="1:3" ht="15.75" thickBot="1" x14ac:dyDescent="0.3">
      <c r="A56" s="3">
        <v>32</v>
      </c>
      <c r="B56" s="3">
        <v>102747.06437799131</v>
      </c>
      <c r="C56" s="3">
        <v>41583.935622008692</v>
      </c>
    </row>
  </sheetData>
  <mergeCells count="1">
    <mergeCell ref="O39:P3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454F2-7F19-42B1-BE85-7C79BAE1F9DA}">
  <dimension ref="A1:AA56"/>
  <sheetViews>
    <sheetView topLeftCell="H7" workbookViewId="0">
      <selection activeCell="AA11" sqref="AA11:AA14"/>
    </sheetView>
  </sheetViews>
  <sheetFormatPr defaultRowHeight="15" x14ac:dyDescent="0.25"/>
  <sheetData>
    <row r="1" spans="1:27" x14ac:dyDescent="0.25">
      <c r="A1" t="s">
        <v>10</v>
      </c>
    </row>
    <row r="2" spans="1:27" ht="15.75" thickBot="1" x14ac:dyDescent="0.3"/>
    <row r="3" spans="1:27" x14ac:dyDescent="0.25">
      <c r="A3" s="5" t="s">
        <v>11</v>
      </c>
      <c r="B3" s="5"/>
    </row>
    <row r="4" spans="1:27" x14ac:dyDescent="0.25">
      <c r="A4" t="s">
        <v>12</v>
      </c>
      <c r="B4">
        <v>0.64337635796838399</v>
      </c>
    </row>
    <row r="5" spans="1:27" x14ac:dyDescent="0.25">
      <c r="A5" t="s">
        <v>13</v>
      </c>
      <c r="B5">
        <v>0.41393313799266213</v>
      </c>
    </row>
    <row r="6" spans="1:27" x14ac:dyDescent="0.25">
      <c r="A6" t="s">
        <v>14</v>
      </c>
      <c r="B6">
        <v>0.39439757592575087</v>
      </c>
    </row>
    <row r="7" spans="1:27" ht="15.75" x14ac:dyDescent="0.25">
      <c r="A7" t="s">
        <v>15</v>
      </c>
      <c r="B7">
        <v>130801203725.13008</v>
      </c>
      <c r="R7" s="1"/>
      <c r="S7" s="1" t="s">
        <v>5</v>
      </c>
    </row>
    <row r="8" spans="1:27" ht="16.5" thickBot="1" x14ac:dyDescent="0.3">
      <c r="A8" s="3" t="s">
        <v>16</v>
      </c>
      <c r="B8" s="3">
        <v>32</v>
      </c>
      <c r="R8" s="1" t="s">
        <v>8</v>
      </c>
      <c r="S8" s="1" t="s">
        <v>6</v>
      </c>
    </row>
    <row r="9" spans="1:27" ht="15.75" x14ac:dyDescent="0.25">
      <c r="R9" s="1">
        <v>0.01</v>
      </c>
      <c r="S9" s="1">
        <v>105000000000</v>
      </c>
      <c r="T9">
        <f>R9-S9</f>
        <v>-104999999999.99001</v>
      </c>
      <c r="U9">
        <f>ABS(R9-S9)</f>
        <v>104999999999.99001</v>
      </c>
      <c r="V9">
        <f>(R9-S9)^2</f>
        <v>1.10249999999979E+22</v>
      </c>
      <c r="W9">
        <f>ABS(T9/R9)</f>
        <v>10499999999999</v>
      </c>
    </row>
    <row r="10" spans="1:27" ht="16.5" thickBot="1" x14ac:dyDescent="0.3">
      <c r="A10" t="s">
        <v>17</v>
      </c>
      <c r="R10" s="1">
        <v>5.8393169288691739E-2</v>
      </c>
      <c r="S10" s="1">
        <v>85000000000</v>
      </c>
      <c r="T10">
        <f t="shared" ref="T10:T41" si="0">R10-S10</f>
        <v>-84999999999.941605</v>
      </c>
      <c r="U10">
        <f t="shared" ref="U10:U41" si="1">ABS(R10-S10)</f>
        <v>84999999999.941605</v>
      </c>
      <c r="V10">
        <f t="shared" ref="V10:V41" si="2">(R10-S10)^2</f>
        <v>7.2249999999900729E+21</v>
      </c>
      <c r="W10">
        <f t="shared" ref="W10:W41" si="3">ABS(T10/R10)</f>
        <v>1455649711008.2783</v>
      </c>
      <c r="Z10" t="s">
        <v>42</v>
      </c>
      <c r="AA10">
        <f>COUNT(R9:R41)</f>
        <v>33</v>
      </c>
    </row>
    <row r="11" spans="1:27" ht="15.75" x14ac:dyDescent="0.25">
      <c r="A11" s="4"/>
      <c r="B11" s="4" t="s">
        <v>22</v>
      </c>
      <c r="C11" s="4" t="s">
        <v>23</v>
      </c>
      <c r="D11" s="4" t="s">
        <v>24</v>
      </c>
      <c r="E11" s="4" t="s">
        <v>25</v>
      </c>
      <c r="F11" s="4" t="s">
        <v>26</v>
      </c>
      <c r="R11" s="1">
        <v>4.7214867617107956E-2</v>
      </c>
      <c r="S11" s="1">
        <v>63700000000</v>
      </c>
      <c r="T11">
        <f t="shared" si="0"/>
        <v>-63699999999.952782</v>
      </c>
      <c r="U11">
        <f t="shared" si="1"/>
        <v>63699999999.952782</v>
      </c>
      <c r="V11">
        <f t="shared" si="2"/>
        <v>4.0576899999939843E+21</v>
      </c>
      <c r="W11">
        <f t="shared" si="3"/>
        <v>1349151299470.5837</v>
      </c>
      <c r="Z11" t="s">
        <v>43</v>
      </c>
      <c r="AA11">
        <f>U42/AA10</f>
        <v>283754545453.03589</v>
      </c>
    </row>
    <row r="12" spans="1:27" ht="15.75" x14ac:dyDescent="0.25">
      <c r="A12" t="s">
        <v>18</v>
      </c>
      <c r="B12">
        <v>1</v>
      </c>
      <c r="C12">
        <v>3.6251648985558562E+23</v>
      </c>
      <c r="D12">
        <v>3.6251648985558562E+23</v>
      </c>
      <c r="E12">
        <v>21.18869867039912</v>
      </c>
      <c r="F12">
        <v>7.1278910931000326E-5</v>
      </c>
      <c r="R12" s="1">
        <v>6.6820385332504631E-2</v>
      </c>
      <c r="S12" s="1">
        <v>71800000000</v>
      </c>
      <c r="T12">
        <f t="shared" si="0"/>
        <v>-71799999999.933182</v>
      </c>
      <c r="U12">
        <f t="shared" si="1"/>
        <v>71799999999.933182</v>
      </c>
      <c r="V12">
        <f t="shared" si="2"/>
        <v>5.1552399999904053E+21</v>
      </c>
      <c r="W12">
        <f t="shared" si="3"/>
        <v>1074522387781.0568</v>
      </c>
      <c r="Z12" t="s">
        <v>44</v>
      </c>
      <c r="AA12">
        <f>V42/AA10</f>
        <v>1.0944617848373381E+23</v>
      </c>
    </row>
    <row r="13" spans="1:27" ht="15.75" x14ac:dyDescent="0.25">
      <c r="A13" t="s">
        <v>19</v>
      </c>
      <c r="B13">
        <v>30</v>
      </c>
      <c r="C13">
        <v>5.1326864687828954E+23</v>
      </c>
      <c r="D13">
        <v>1.7108954895942985E+22</v>
      </c>
      <c r="R13" s="1">
        <v>4.381875510919063E-2</v>
      </c>
      <c r="S13" s="1">
        <v>96400000000</v>
      </c>
      <c r="T13">
        <f t="shared" si="0"/>
        <v>-96399999999.956177</v>
      </c>
      <c r="U13">
        <f t="shared" si="1"/>
        <v>96399999999.956177</v>
      </c>
      <c r="V13">
        <f t="shared" si="2"/>
        <v>9.2929599999915506E+21</v>
      </c>
      <c r="W13">
        <f t="shared" si="3"/>
        <v>2199971216885.0972</v>
      </c>
      <c r="Z13" t="s">
        <v>45</v>
      </c>
      <c r="AA13">
        <f>SQRT(V42/AA10)</f>
        <v>330826508133.39276</v>
      </c>
    </row>
    <row r="14" spans="1:27" ht="16.5" thickBot="1" x14ac:dyDescent="0.3">
      <c r="A14" s="3" t="s">
        <v>20</v>
      </c>
      <c r="B14" s="3">
        <v>31</v>
      </c>
      <c r="C14" s="3">
        <v>8.7578513673387516E+23</v>
      </c>
      <c r="D14" s="3"/>
      <c r="E14" s="3"/>
      <c r="F14" s="3"/>
      <c r="R14" s="1">
        <v>1.7725580376697414E-2</v>
      </c>
      <c r="S14" s="1">
        <v>120000000000</v>
      </c>
      <c r="T14">
        <f t="shared" si="0"/>
        <v>-119999999999.98227</v>
      </c>
      <c r="U14">
        <f t="shared" si="1"/>
        <v>119999999999.98227</v>
      </c>
      <c r="V14">
        <f t="shared" si="2"/>
        <v>1.4399999999995745E+22</v>
      </c>
      <c r="W14">
        <f t="shared" si="3"/>
        <v>6769877061838.7148</v>
      </c>
      <c r="Z14" t="s">
        <v>46</v>
      </c>
      <c r="AA14">
        <f>(W42/AA10)*100</f>
        <v>106264596481194.75</v>
      </c>
    </row>
    <row r="15" spans="1:27" ht="16.5" thickBot="1" x14ac:dyDescent="0.3">
      <c r="R15" s="1">
        <v>5.5098931330017961E-2</v>
      </c>
      <c r="S15" s="1">
        <v>114000000000</v>
      </c>
      <c r="T15">
        <f t="shared" si="0"/>
        <v>-113999999999.9449</v>
      </c>
      <c r="U15">
        <f t="shared" si="1"/>
        <v>113999999999.9449</v>
      </c>
      <c r="V15">
        <f t="shared" si="2"/>
        <v>1.2995999999987437E+22</v>
      </c>
      <c r="W15">
        <f t="shared" si="3"/>
        <v>2069005645810.7305</v>
      </c>
    </row>
    <row r="16" spans="1:27" ht="15.75" x14ac:dyDescent="0.25">
      <c r="A16" s="4"/>
      <c r="B16" s="4" t="s">
        <v>27</v>
      </c>
      <c r="C16" s="4" t="s">
        <v>15</v>
      </c>
      <c r="D16" s="4" t="s">
        <v>28</v>
      </c>
      <c r="E16" s="4" t="s">
        <v>29</v>
      </c>
      <c r="F16" s="4" t="s">
        <v>30</v>
      </c>
      <c r="G16" s="4" t="s">
        <v>31</v>
      </c>
      <c r="H16" s="4" t="s">
        <v>32</v>
      </c>
      <c r="I16" s="4" t="s">
        <v>33</v>
      </c>
      <c r="R16" s="1">
        <v>0.13320688948123841</v>
      </c>
      <c r="S16" s="1">
        <v>110000000000</v>
      </c>
      <c r="T16">
        <f t="shared" si="0"/>
        <v>-109999999999.86679</v>
      </c>
      <c r="U16">
        <f t="shared" si="1"/>
        <v>109999999999.86679</v>
      </c>
      <c r="V16">
        <f t="shared" si="2"/>
        <v>1.2099999999970693E+22</v>
      </c>
      <c r="W16">
        <f t="shared" si="3"/>
        <v>825783113983.45349</v>
      </c>
    </row>
    <row r="17" spans="1:23" ht="15.75" x14ac:dyDescent="0.25">
      <c r="A17" t="s">
        <v>21</v>
      </c>
      <c r="B17">
        <v>134669327863.17685</v>
      </c>
      <c r="C17">
        <v>45701446583.956444</v>
      </c>
      <c r="D17">
        <v>2.9467191506899195</v>
      </c>
      <c r="E17">
        <v>6.1600884804767463E-3</v>
      </c>
      <c r="F17">
        <v>41334522291.640305</v>
      </c>
      <c r="G17">
        <v>228004133434.71338</v>
      </c>
      <c r="H17">
        <v>41334522291.640305</v>
      </c>
      <c r="I17">
        <v>228004133434.71338</v>
      </c>
      <c r="R17" s="1">
        <v>0.16398764970059887</v>
      </c>
      <c r="S17" s="1">
        <v>114000000000</v>
      </c>
      <c r="T17">
        <f t="shared" si="0"/>
        <v>-113999999999.83601</v>
      </c>
      <c r="U17">
        <f t="shared" si="1"/>
        <v>113999999999.83601</v>
      </c>
      <c r="V17">
        <f t="shared" si="2"/>
        <v>1.2995999999962611E+22</v>
      </c>
      <c r="W17">
        <f t="shared" si="3"/>
        <v>695174302503.70679</v>
      </c>
    </row>
    <row r="18" spans="1:23" ht="16.5" thickBot="1" x14ac:dyDescent="0.3">
      <c r="A18" s="3">
        <v>105000000000</v>
      </c>
      <c r="B18" s="3">
        <v>0.62713880789060694</v>
      </c>
      <c r="C18" s="3">
        <v>0.13624216418889573</v>
      </c>
      <c r="D18" s="3">
        <v>4.6031183637181332</v>
      </c>
      <c r="E18" s="3">
        <v>7.1278910931000869E-5</v>
      </c>
      <c r="F18" s="3">
        <v>0.3488951885807543</v>
      </c>
      <c r="G18" s="3">
        <v>0.90538242720045958</v>
      </c>
      <c r="H18" s="3">
        <v>0.3488951885807543</v>
      </c>
      <c r="I18" s="3">
        <v>0.90538242720045958</v>
      </c>
      <c r="R18" s="1">
        <v>0.20947296489279912</v>
      </c>
      <c r="S18" s="1">
        <v>110000000000</v>
      </c>
      <c r="T18">
        <f t="shared" si="0"/>
        <v>-109999999999.79053</v>
      </c>
      <c r="U18">
        <f t="shared" si="1"/>
        <v>109999999999.79053</v>
      </c>
      <c r="V18">
        <f t="shared" si="2"/>
        <v>1.2099999999953916E+22</v>
      </c>
      <c r="W18">
        <f t="shared" si="3"/>
        <v>525127431389.93927</v>
      </c>
    </row>
    <row r="19" spans="1:23" ht="15.75" x14ac:dyDescent="0.25">
      <c r="R19" s="1">
        <v>0.23910456868278543</v>
      </c>
      <c r="S19" s="1">
        <v>127000000000</v>
      </c>
      <c r="T19">
        <f t="shared" si="0"/>
        <v>-126999999999.76089</v>
      </c>
      <c r="U19">
        <f t="shared" si="1"/>
        <v>126999999999.76089</v>
      </c>
      <c r="V19">
        <f t="shared" si="2"/>
        <v>1.6128999999939268E+22</v>
      </c>
      <c r="W19">
        <f t="shared" si="3"/>
        <v>531148361988.2182</v>
      </c>
    </row>
    <row r="20" spans="1:23" ht="15.75" x14ac:dyDescent="0.25">
      <c r="R20" s="1">
        <v>0.30980076896190151</v>
      </c>
      <c r="S20" s="1">
        <v>129000000000</v>
      </c>
      <c r="T20">
        <f t="shared" si="0"/>
        <v>-128999999999.6902</v>
      </c>
      <c r="U20">
        <f t="shared" si="1"/>
        <v>128999999999.6902</v>
      </c>
      <c r="V20">
        <f t="shared" si="2"/>
        <v>1.6640999999920071E+22</v>
      </c>
      <c r="W20">
        <f t="shared" si="3"/>
        <v>416396642371.00165</v>
      </c>
    </row>
    <row r="21" spans="1:23" ht="15.75" x14ac:dyDescent="0.25">
      <c r="R21" s="1">
        <v>0.34450099304865928</v>
      </c>
      <c r="S21" s="1">
        <v>154000000000</v>
      </c>
      <c r="T21">
        <f t="shared" si="0"/>
        <v>-153999999999.65549</v>
      </c>
      <c r="U21">
        <f t="shared" si="1"/>
        <v>153999999999.65549</v>
      </c>
      <c r="V21">
        <f t="shared" si="2"/>
        <v>2.3715999999893891E+22</v>
      </c>
      <c r="W21">
        <f t="shared" si="3"/>
        <v>447023384858.29462</v>
      </c>
    </row>
    <row r="22" spans="1:23" ht="15.75" x14ac:dyDescent="0.25">
      <c r="A22" t="s">
        <v>34</v>
      </c>
      <c r="R22" s="1">
        <v>0.44009545167040426</v>
      </c>
      <c r="S22" s="1">
        <v>190000000000</v>
      </c>
      <c r="T22">
        <f t="shared" si="0"/>
        <v>-189999999999.55991</v>
      </c>
      <c r="U22">
        <f t="shared" si="1"/>
        <v>189999999999.55991</v>
      </c>
      <c r="V22">
        <f t="shared" si="2"/>
        <v>3.6099999999832764E+22</v>
      </c>
      <c r="W22">
        <f t="shared" si="3"/>
        <v>431724525391.9472</v>
      </c>
    </row>
    <row r="23" spans="1:23" ht="16.5" thickBot="1" x14ac:dyDescent="0.3">
      <c r="R23" s="1">
        <v>0.4892319587628865</v>
      </c>
      <c r="S23" s="1">
        <v>226000000000</v>
      </c>
      <c r="T23">
        <f t="shared" si="0"/>
        <v>-225999999999.51077</v>
      </c>
      <c r="U23">
        <f t="shared" si="1"/>
        <v>225999999999.51077</v>
      </c>
      <c r="V23">
        <f t="shared" si="2"/>
        <v>5.1075999999778867E+22</v>
      </c>
      <c r="W23">
        <f t="shared" si="3"/>
        <v>461948562336.34772</v>
      </c>
    </row>
    <row r="24" spans="1:23" ht="15.75" x14ac:dyDescent="0.25">
      <c r="A24" s="4" t="s">
        <v>35</v>
      </c>
      <c r="B24" s="4" t="s">
        <v>41</v>
      </c>
      <c r="C24" s="4" t="s">
        <v>37</v>
      </c>
      <c r="R24" s="1">
        <v>0.55513445141946971</v>
      </c>
      <c r="S24" s="1">
        <v>266000000000</v>
      </c>
      <c r="T24">
        <f t="shared" si="0"/>
        <v>-265999999999.44485</v>
      </c>
      <c r="U24">
        <f t="shared" si="1"/>
        <v>265999999999.44485</v>
      </c>
      <c r="V24">
        <f t="shared" si="2"/>
        <v>7.0755999999704661E+22</v>
      </c>
      <c r="W24">
        <f t="shared" si="3"/>
        <v>479163199688.44879</v>
      </c>
    </row>
    <row r="25" spans="1:23" ht="15.75" x14ac:dyDescent="0.25">
      <c r="A25">
        <v>1</v>
      </c>
      <c r="B25">
        <v>187976126533.87845</v>
      </c>
      <c r="C25">
        <v>-76676126533.878448</v>
      </c>
      <c r="R25" s="1">
        <v>0.55113046322417103</v>
      </c>
      <c r="S25" s="1">
        <v>350000000000</v>
      </c>
      <c r="T25">
        <f t="shared" si="0"/>
        <v>-349999999999.44885</v>
      </c>
      <c r="U25">
        <f t="shared" si="1"/>
        <v>349999999999.44885</v>
      </c>
      <c r="V25">
        <f t="shared" si="2"/>
        <v>1.224999999996142E+23</v>
      </c>
      <c r="W25">
        <f t="shared" si="3"/>
        <v>635058345263.50098</v>
      </c>
    </row>
    <row r="26" spans="1:23" ht="15.75" x14ac:dyDescent="0.25">
      <c r="A26">
        <v>2</v>
      </c>
      <c r="B26">
        <v>174618069925.8085</v>
      </c>
      <c r="C26">
        <v>-56640069925.808502</v>
      </c>
      <c r="R26" s="1">
        <v>0.64304671115347956</v>
      </c>
      <c r="S26" s="1">
        <v>412000000000</v>
      </c>
      <c r="T26">
        <f t="shared" si="0"/>
        <v>-411999999999.35693</v>
      </c>
      <c r="U26">
        <f t="shared" si="1"/>
        <v>411999999999.35693</v>
      </c>
      <c r="V26">
        <f t="shared" si="2"/>
        <v>1.697439999994701E+23</v>
      </c>
      <c r="W26">
        <f t="shared" si="3"/>
        <v>640699956711.26697</v>
      </c>
    </row>
    <row r="27" spans="1:23" ht="15.75" x14ac:dyDescent="0.25">
      <c r="A27">
        <v>3</v>
      </c>
      <c r="B27">
        <v>179697894269.72241</v>
      </c>
      <c r="C27">
        <v>-54640894269.722412</v>
      </c>
      <c r="R27" s="1">
        <v>0.75407795019848434</v>
      </c>
      <c r="S27" s="1">
        <v>416000000000</v>
      </c>
      <c r="T27">
        <f t="shared" si="0"/>
        <v>-415999999999.24591</v>
      </c>
      <c r="U27">
        <f t="shared" si="1"/>
        <v>415999999999.24591</v>
      </c>
      <c r="V27">
        <f t="shared" si="2"/>
        <v>1.730559999993726E+23</v>
      </c>
      <c r="W27">
        <f t="shared" si="3"/>
        <v>551667105356.61279</v>
      </c>
    </row>
    <row r="28" spans="1:23" ht="15.75" x14ac:dyDescent="0.25">
      <c r="A28">
        <v>4</v>
      </c>
      <c r="B28">
        <v>195125508943.83136</v>
      </c>
      <c r="C28">
        <v>-62565508943.83136</v>
      </c>
      <c r="R28" s="1">
        <v>0.88951204275699314</v>
      </c>
      <c r="S28" s="1">
        <v>487000000000</v>
      </c>
      <c r="T28">
        <f t="shared" si="0"/>
        <v>-486999999999.11047</v>
      </c>
      <c r="U28">
        <f t="shared" si="1"/>
        <v>486999999999.11047</v>
      </c>
      <c r="V28">
        <f t="shared" si="2"/>
        <v>2.3716899999913361E+23</v>
      </c>
      <c r="W28">
        <f t="shared" si="3"/>
        <v>547491182344.96417</v>
      </c>
    </row>
    <row r="29" spans="1:23" ht="15.75" x14ac:dyDescent="0.25">
      <c r="A29">
        <v>5</v>
      </c>
      <c r="B29">
        <v>209925984810.04968</v>
      </c>
      <c r="C29">
        <v>-69411984810.049683</v>
      </c>
      <c r="R29" s="1">
        <v>1.1204796918767508</v>
      </c>
      <c r="S29" s="1">
        <v>626000000000</v>
      </c>
      <c r="T29">
        <f t="shared" si="0"/>
        <v>-625999999998.87952</v>
      </c>
      <c r="U29">
        <f t="shared" si="1"/>
        <v>625999999998.87952</v>
      </c>
      <c r="V29">
        <f t="shared" si="2"/>
        <v>3.9187599999859715E+23</v>
      </c>
      <c r="W29">
        <f t="shared" si="3"/>
        <v>558689286862.80688</v>
      </c>
    </row>
    <row r="30" spans="1:23" ht="15.75" x14ac:dyDescent="0.25">
      <c r="A30">
        <v>6</v>
      </c>
      <c r="B30">
        <v>206163151962.70605</v>
      </c>
      <c r="C30">
        <v>-57218151962.706055</v>
      </c>
      <c r="R30" s="1">
        <v>1.4768424949102348</v>
      </c>
      <c r="S30" s="1">
        <v>644000000000</v>
      </c>
      <c r="T30">
        <f t="shared" si="0"/>
        <v>-643999999998.52319</v>
      </c>
      <c r="U30">
        <f t="shared" si="1"/>
        <v>643999999998.52319</v>
      </c>
      <c r="V30">
        <f t="shared" si="2"/>
        <v>4.147359999980979E+23</v>
      </c>
      <c r="W30">
        <f t="shared" si="3"/>
        <v>436065458718.85052</v>
      </c>
    </row>
    <row r="31" spans="1:23" ht="15.75" x14ac:dyDescent="0.25">
      <c r="A31">
        <v>7</v>
      </c>
      <c r="B31">
        <v>203654596731.14362</v>
      </c>
      <c r="C31">
        <v>-45773596731.143616</v>
      </c>
      <c r="R31" s="1">
        <v>1.877002310735127</v>
      </c>
      <c r="S31" s="1">
        <v>493000000000</v>
      </c>
      <c r="T31">
        <f t="shared" si="0"/>
        <v>-492999999998.12299</v>
      </c>
      <c r="U31">
        <f t="shared" si="1"/>
        <v>492999999998.12299</v>
      </c>
      <c r="V31">
        <f t="shared" si="2"/>
        <v>2.4304899999814927E+23</v>
      </c>
      <c r="W31">
        <f t="shared" si="3"/>
        <v>262652846604.66922</v>
      </c>
    </row>
    <row r="32" spans="1:23" ht="15.75" x14ac:dyDescent="0.25">
      <c r="A32">
        <v>8</v>
      </c>
      <c r="B32">
        <v>206163151962.70605</v>
      </c>
      <c r="C32">
        <v>-38809151962.706055</v>
      </c>
      <c r="R32" s="1">
        <v>2.2322594952019998</v>
      </c>
      <c r="S32" s="1">
        <v>460000000000</v>
      </c>
      <c r="T32">
        <f t="shared" si="0"/>
        <v>-459999999997.76776</v>
      </c>
      <c r="U32">
        <f t="shared" si="1"/>
        <v>459999999997.76776</v>
      </c>
      <c r="V32">
        <f t="shared" si="2"/>
        <v>2.1159999999794633E+23</v>
      </c>
      <c r="W32">
        <f t="shared" si="3"/>
        <v>206069232088.1546</v>
      </c>
    </row>
    <row r="33" spans="1:23" ht="15.75" x14ac:dyDescent="0.25">
      <c r="A33">
        <v>9</v>
      </c>
      <c r="B33">
        <v>203654596731.14362</v>
      </c>
      <c r="C33">
        <v>-26259596731.143616</v>
      </c>
      <c r="R33" s="1">
        <v>2.5581278370752054</v>
      </c>
      <c r="S33" s="1">
        <v>408000000000</v>
      </c>
      <c r="T33">
        <f t="shared" si="0"/>
        <v>-407999999997.44189</v>
      </c>
      <c r="U33">
        <f t="shared" si="1"/>
        <v>407999999997.44189</v>
      </c>
      <c r="V33">
        <f t="shared" si="2"/>
        <v>1.664639999979126E+23</v>
      </c>
      <c r="W33">
        <f t="shared" si="3"/>
        <v>159491638410.03433</v>
      </c>
    </row>
    <row r="34" spans="1:23" ht="15.75" x14ac:dyDescent="0.25">
      <c r="A34">
        <v>10</v>
      </c>
      <c r="B34">
        <v>214315956465.28394</v>
      </c>
      <c r="C34">
        <v>-26276956465.283936</v>
      </c>
      <c r="R34" s="1">
        <v>3.077562711570176</v>
      </c>
      <c r="S34" s="1">
        <v>458000000000</v>
      </c>
      <c r="T34">
        <f t="shared" si="0"/>
        <v>-457999999996.92242</v>
      </c>
      <c r="U34">
        <f t="shared" si="1"/>
        <v>457999999996.92242</v>
      </c>
      <c r="V34">
        <f t="shared" si="2"/>
        <v>2.0976399999718094E+23</v>
      </c>
      <c r="W34">
        <f t="shared" si="3"/>
        <v>148819063304.56229</v>
      </c>
    </row>
    <row r="35" spans="1:23" ht="15.75" x14ac:dyDescent="0.25">
      <c r="A35">
        <v>11</v>
      </c>
      <c r="B35">
        <v>215570234081.06512</v>
      </c>
      <c r="C35">
        <v>-16249234081.065125</v>
      </c>
      <c r="R35" s="1">
        <v>3.1254901960784314</v>
      </c>
      <c r="S35" s="1">
        <v>487000000000</v>
      </c>
      <c r="T35">
        <f t="shared" si="0"/>
        <v>-486999999996.87451</v>
      </c>
      <c r="U35">
        <f t="shared" si="1"/>
        <v>486999999996.87451</v>
      </c>
      <c r="V35">
        <f t="shared" si="2"/>
        <v>2.3716899999695579E+23</v>
      </c>
      <c r="W35">
        <f t="shared" si="3"/>
        <v>155815558342.78922</v>
      </c>
    </row>
    <row r="36" spans="1:23" ht="15.75" x14ac:dyDescent="0.25">
      <c r="A36">
        <v>12</v>
      </c>
      <c r="B36">
        <v>231248704278.33032</v>
      </c>
      <c r="C36">
        <v>-19967704278.330322</v>
      </c>
      <c r="R36" s="1">
        <v>2.8477610877767496</v>
      </c>
      <c r="S36" s="1">
        <v>330000000000</v>
      </c>
      <c r="T36">
        <f t="shared" si="0"/>
        <v>-329999999997.15222</v>
      </c>
      <c r="U36">
        <f t="shared" si="1"/>
        <v>329999999997.15222</v>
      </c>
      <c r="V36">
        <f t="shared" si="2"/>
        <v>1.0889999999812046E+23</v>
      </c>
      <c r="W36">
        <f t="shared" si="3"/>
        <v>115880507467.28322</v>
      </c>
    </row>
    <row r="37" spans="1:23" ht="15.75" x14ac:dyDescent="0.25">
      <c r="A37">
        <v>13</v>
      </c>
      <c r="B37">
        <v>253825701362.39215</v>
      </c>
      <c r="C37">
        <v>-29867701362.392151</v>
      </c>
      <c r="R37" s="1">
        <v>3.0304206440784642</v>
      </c>
      <c r="S37" s="1">
        <v>284000000000</v>
      </c>
      <c r="T37">
        <f t="shared" si="0"/>
        <v>-283999999996.9696</v>
      </c>
      <c r="U37">
        <f t="shared" si="1"/>
        <v>283999999996.9696</v>
      </c>
      <c r="V37">
        <f t="shared" si="2"/>
        <v>8.0655999998278737E+22</v>
      </c>
      <c r="W37">
        <f t="shared" si="3"/>
        <v>93716362628.374512</v>
      </c>
    </row>
    <row r="38" spans="1:23" ht="15.75" x14ac:dyDescent="0.25">
      <c r="A38">
        <v>14</v>
      </c>
      <c r="B38">
        <v>276402698446.45398</v>
      </c>
      <c r="C38">
        <v>-39007698446.453979</v>
      </c>
      <c r="R38" s="1">
        <v>10.031252814554625</v>
      </c>
      <c r="S38" s="1">
        <v>240000000000</v>
      </c>
      <c r="T38">
        <f t="shared" si="0"/>
        <v>-239999999989.96875</v>
      </c>
      <c r="U38">
        <f t="shared" si="1"/>
        <v>239999999989.96875</v>
      </c>
      <c r="V38">
        <f t="shared" si="2"/>
        <v>5.7599999995184998E+22</v>
      </c>
      <c r="W38">
        <f t="shared" si="3"/>
        <v>23925226930.951839</v>
      </c>
    </row>
    <row r="39" spans="1:23" ht="15.75" x14ac:dyDescent="0.25">
      <c r="A39">
        <v>15</v>
      </c>
      <c r="B39">
        <v>301488250762.07831</v>
      </c>
      <c r="C39">
        <v>-49849250762.078308</v>
      </c>
      <c r="R39" s="1">
        <v>5.2573192495056187</v>
      </c>
      <c r="S39" s="1">
        <v>359000000000</v>
      </c>
      <c r="T39">
        <f t="shared" si="0"/>
        <v>-358999999994.74268</v>
      </c>
      <c r="U39">
        <f t="shared" si="1"/>
        <v>358999999994.74268</v>
      </c>
      <c r="V39">
        <f t="shared" si="2"/>
        <v>1.2888099999622524E+23</v>
      </c>
      <c r="W39">
        <f t="shared" si="3"/>
        <v>68285752292.577988</v>
      </c>
    </row>
    <row r="40" spans="1:23" ht="15.75" x14ac:dyDescent="0.25">
      <c r="A40">
        <v>16</v>
      </c>
      <c r="B40">
        <v>354167910624.88928</v>
      </c>
      <c r="C40">
        <v>-87430910624.889282</v>
      </c>
      <c r="R40" s="1">
        <v>3.6188774650261251</v>
      </c>
      <c r="S40" s="1">
        <v>413000000000</v>
      </c>
      <c r="T40">
        <f t="shared" si="0"/>
        <v>-412999999996.3811</v>
      </c>
      <c r="U40">
        <f t="shared" si="1"/>
        <v>412999999996.3811</v>
      </c>
      <c r="V40">
        <f t="shared" si="2"/>
        <v>1.7056899999701078E+23</v>
      </c>
      <c r="W40">
        <f t="shared" si="3"/>
        <v>114123786723.29532</v>
      </c>
    </row>
    <row r="41" spans="1:23" ht="15.75" x14ac:dyDescent="0.25">
      <c r="A41">
        <v>17</v>
      </c>
      <c r="B41">
        <v>393050516714.10693</v>
      </c>
      <c r="C41">
        <v>-110309516714.10693</v>
      </c>
      <c r="R41" s="1">
        <v>3.5409954694185752</v>
      </c>
      <c r="S41" s="1">
        <v>415000000000</v>
      </c>
      <c r="T41">
        <f t="shared" si="0"/>
        <v>-414999999996.45898</v>
      </c>
      <c r="U41">
        <f t="shared" si="1"/>
        <v>414999999996.45898</v>
      </c>
      <c r="V41">
        <f t="shared" si="2"/>
        <v>1.7222499999706096E+23</v>
      </c>
      <c r="W41">
        <f t="shared" si="3"/>
        <v>117198681438.75406</v>
      </c>
    </row>
    <row r="42" spans="1:23" ht="15.75" x14ac:dyDescent="0.25">
      <c r="A42">
        <v>18</v>
      </c>
      <c r="B42">
        <v>395559071945.66931</v>
      </c>
      <c r="C42">
        <v>-95853071945.669312</v>
      </c>
      <c r="R42" s="23" t="s">
        <v>47</v>
      </c>
      <c r="S42" s="24"/>
      <c r="T42" s="7">
        <f>SUM(T9:T41)</f>
        <v>-9363899999950.1836</v>
      </c>
      <c r="U42" s="7">
        <f t="shared" ref="U42:W42" si="4">SUM(U9:U41)</f>
        <v>9363899999950.1836</v>
      </c>
      <c r="V42" s="7">
        <f t="shared" si="4"/>
        <v>3.6117238899632154E+24</v>
      </c>
      <c r="W42" s="7">
        <f t="shared" si="4"/>
        <v>35067316838794.27</v>
      </c>
    </row>
    <row r="43" spans="1:23" x14ac:dyDescent="0.25">
      <c r="A43">
        <v>19</v>
      </c>
      <c r="B43">
        <v>440085927305.90247</v>
      </c>
      <c r="C43">
        <v>-122397927305.90247</v>
      </c>
    </row>
    <row r="44" spans="1:23" x14ac:dyDescent="0.25">
      <c r="A44">
        <v>20</v>
      </c>
      <c r="B44">
        <v>527258221602.69678</v>
      </c>
      <c r="C44">
        <v>-190509221602.69678</v>
      </c>
    </row>
    <row r="45" spans="1:23" x14ac:dyDescent="0.25">
      <c r="A45">
        <v>21</v>
      </c>
      <c r="B45">
        <v>538546720144.72766</v>
      </c>
      <c r="C45">
        <v>-181592720144.72766</v>
      </c>
    </row>
    <row r="46" spans="1:23" x14ac:dyDescent="0.25">
      <c r="A46">
        <v>22</v>
      </c>
      <c r="B46">
        <v>443848760153.24609</v>
      </c>
      <c r="C46">
        <v>-65477760153.246094</v>
      </c>
    </row>
    <row r="47" spans="1:23" x14ac:dyDescent="0.25">
      <c r="A47">
        <v>23</v>
      </c>
      <c r="B47">
        <v>423153179492.85608</v>
      </c>
      <c r="C47">
        <v>-22079179492.856079</v>
      </c>
    </row>
    <row r="48" spans="1:23" x14ac:dyDescent="0.25">
      <c r="A48">
        <v>24</v>
      </c>
      <c r="B48">
        <v>390541961482.54449</v>
      </c>
      <c r="C48">
        <v>34596038517.455505</v>
      </c>
    </row>
    <row r="49" spans="1:3" x14ac:dyDescent="0.25">
      <c r="A49">
        <v>25</v>
      </c>
      <c r="B49">
        <v>421898901877.07483</v>
      </c>
      <c r="C49">
        <v>28747098122.925171</v>
      </c>
    </row>
    <row r="50" spans="1:3" x14ac:dyDescent="0.25">
      <c r="A50">
        <v>26</v>
      </c>
      <c r="B50">
        <v>440085927305.90247</v>
      </c>
      <c r="C50">
        <v>37599072694.097534</v>
      </c>
    </row>
    <row r="51" spans="1:3" x14ac:dyDescent="0.25">
      <c r="A51">
        <v>27</v>
      </c>
      <c r="B51">
        <v>341625134467.07715</v>
      </c>
      <c r="C51">
        <v>164720865532.92285</v>
      </c>
    </row>
    <row r="52" spans="1:3" x14ac:dyDescent="0.25">
      <c r="A52">
        <v>28</v>
      </c>
      <c r="B52">
        <v>312776749304.10925</v>
      </c>
      <c r="C52">
        <v>223950250695.89075</v>
      </c>
    </row>
    <row r="53" spans="1:3" x14ac:dyDescent="0.25">
      <c r="A53">
        <v>29</v>
      </c>
      <c r="B53">
        <v>285182641756.92249</v>
      </c>
      <c r="C53">
        <v>283748358243.07751</v>
      </c>
    </row>
    <row r="54" spans="1:3" x14ac:dyDescent="0.25">
      <c r="A54">
        <v>30</v>
      </c>
      <c r="B54">
        <v>359812159895.90479</v>
      </c>
      <c r="C54">
        <v>243254840104.09521</v>
      </c>
    </row>
    <row r="55" spans="1:3" x14ac:dyDescent="0.25">
      <c r="A55">
        <v>31</v>
      </c>
      <c r="B55">
        <v>393677655521.99756</v>
      </c>
      <c r="C55">
        <v>245573344478.00244</v>
      </c>
    </row>
    <row r="56" spans="1:3" ht="15.75" thickBot="1" x14ac:dyDescent="0.3">
      <c r="A56" s="3">
        <v>32</v>
      </c>
      <c r="B56" s="3">
        <v>394931933137.77869</v>
      </c>
      <c r="C56" s="3">
        <v>282674066862.22131</v>
      </c>
    </row>
  </sheetData>
  <mergeCells count="1">
    <mergeCell ref="R42:S4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76F20-BD2B-4BA6-BF79-6229C4038349}">
  <dimension ref="A1:W56"/>
  <sheetViews>
    <sheetView topLeftCell="D1" workbookViewId="0">
      <selection activeCell="W7" sqref="W7:W10"/>
    </sheetView>
  </sheetViews>
  <sheetFormatPr defaultRowHeight="15" x14ac:dyDescent="0.25"/>
  <cols>
    <col min="2" max="2" width="17.85546875" customWidth="1"/>
    <col min="3" max="3" width="17" customWidth="1"/>
  </cols>
  <sheetData>
    <row r="1" spans="1:23" x14ac:dyDescent="0.25">
      <c r="A1" t="s">
        <v>10</v>
      </c>
    </row>
    <row r="2" spans="1:23" ht="15.75" thickBot="1" x14ac:dyDescent="0.3"/>
    <row r="3" spans="1:23" ht="15.75" x14ac:dyDescent="0.25">
      <c r="A3" s="5" t="s">
        <v>11</v>
      </c>
      <c r="B3" s="5"/>
      <c r="N3" s="1" t="s">
        <v>1</v>
      </c>
      <c r="O3" s="1"/>
    </row>
    <row r="4" spans="1:23" ht="15.75" x14ac:dyDescent="0.25">
      <c r="A4" t="s">
        <v>12</v>
      </c>
      <c r="B4">
        <v>0.56103056760859094</v>
      </c>
      <c r="M4">
        <v>1</v>
      </c>
      <c r="N4" s="1" t="s">
        <v>6</v>
      </c>
      <c r="O4" s="1" t="s">
        <v>7</v>
      </c>
    </row>
    <row r="5" spans="1:23" ht="15.75" x14ac:dyDescent="0.25">
      <c r="A5" t="s">
        <v>13</v>
      </c>
      <c r="B5">
        <v>0.31475529779121769</v>
      </c>
      <c r="M5">
        <v>2</v>
      </c>
      <c r="N5" s="1">
        <v>212</v>
      </c>
      <c r="O5" s="1">
        <v>212</v>
      </c>
      <c r="P5">
        <f>N5-O5</f>
        <v>0</v>
      </c>
      <c r="Q5">
        <f>ABS(N5-O5)</f>
        <v>0</v>
      </c>
      <c r="R5">
        <f>(N5-O5)^2</f>
        <v>0</v>
      </c>
      <c r="S5">
        <f>ABS(P5/N5)</f>
        <v>0</v>
      </c>
    </row>
    <row r="6" spans="1:23" ht="15.75" x14ac:dyDescent="0.25">
      <c r="A6" t="s">
        <v>14</v>
      </c>
      <c r="B6">
        <v>0.29191380771759162</v>
      </c>
      <c r="M6">
        <v>3</v>
      </c>
      <c r="N6" s="1">
        <v>219</v>
      </c>
      <c r="O6" s="1">
        <v>208.72499999999999</v>
      </c>
      <c r="P6">
        <f t="shared" ref="P6:P37" si="0">N6-O6</f>
        <v>10.275000000000006</v>
      </c>
      <c r="Q6">
        <f t="shared" ref="Q6:Q37" si="1">ABS(N6-O6)</f>
        <v>10.275000000000006</v>
      </c>
      <c r="R6">
        <f t="shared" ref="R6:R37" si="2">(N6-O6)^2</f>
        <v>105.57562500000012</v>
      </c>
      <c r="S6">
        <f t="shared" ref="S6:S37" si="3">ABS(P6/N6)</f>
        <v>4.6917808219178112E-2</v>
      </c>
      <c r="V6" t="s">
        <v>42</v>
      </c>
      <c r="W6">
        <f>COUNT(N5:N37)</f>
        <v>33</v>
      </c>
    </row>
    <row r="7" spans="1:23" ht="15.75" x14ac:dyDescent="0.25">
      <c r="A7" t="s">
        <v>15</v>
      </c>
      <c r="B7">
        <v>250.44140937268349</v>
      </c>
      <c r="M7">
        <v>4</v>
      </c>
      <c r="N7" s="1">
        <v>210</v>
      </c>
      <c r="O7" s="1">
        <v>206.369</v>
      </c>
      <c r="P7">
        <f t="shared" si="0"/>
        <v>3.6310000000000002</v>
      </c>
      <c r="Q7">
        <f t="shared" si="1"/>
        <v>3.6310000000000002</v>
      </c>
      <c r="R7">
        <f t="shared" si="2"/>
        <v>13.184161000000001</v>
      </c>
      <c r="S7">
        <f t="shared" si="3"/>
        <v>1.7290476190476193E-2</v>
      </c>
      <c r="V7" t="s">
        <v>43</v>
      </c>
      <c r="W7">
        <f>Q38/W6</f>
        <v>158.04772727272729</v>
      </c>
    </row>
    <row r="8" spans="1:23" ht="16.5" thickBot="1" x14ac:dyDescent="0.3">
      <c r="A8" s="3" t="s">
        <v>16</v>
      </c>
      <c r="B8" s="3">
        <v>32</v>
      </c>
      <c r="M8">
        <v>5</v>
      </c>
      <c r="N8" s="1">
        <v>233</v>
      </c>
      <c r="O8" s="1">
        <v>204.48400000000001</v>
      </c>
      <c r="P8">
        <f t="shared" si="0"/>
        <v>28.515999999999991</v>
      </c>
      <c r="Q8">
        <f t="shared" si="1"/>
        <v>28.515999999999991</v>
      </c>
      <c r="R8">
        <f t="shared" si="2"/>
        <v>813.1622559999995</v>
      </c>
      <c r="S8">
        <f t="shared" si="3"/>
        <v>0.12238626609442056</v>
      </c>
      <c r="V8" t="s">
        <v>44</v>
      </c>
      <c r="W8">
        <f>R38/W6</f>
        <v>59296.625212151521</v>
      </c>
    </row>
    <row r="9" spans="1:23" ht="15.75" x14ac:dyDescent="0.25">
      <c r="M9">
        <v>6</v>
      </c>
      <c r="N9" s="1">
        <v>242</v>
      </c>
      <c r="O9" s="1">
        <v>203.04599999999999</v>
      </c>
      <c r="P9">
        <f t="shared" si="0"/>
        <v>38.954000000000008</v>
      </c>
      <c r="Q9">
        <f t="shared" si="1"/>
        <v>38.954000000000008</v>
      </c>
      <c r="R9">
        <f t="shared" si="2"/>
        <v>1517.4141160000006</v>
      </c>
      <c r="S9">
        <f t="shared" si="3"/>
        <v>0.16096694214876037</v>
      </c>
      <c r="V9" t="s">
        <v>45</v>
      </c>
      <c r="W9">
        <f>SQRT(R38/W6)</f>
        <v>243.50898384279691</v>
      </c>
    </row>
    <row r="10" spans="1:23" ht="16.5" thickBot="1" x14ac:dyDescent="0.3">
      <c r="A10" t="s">
        <v>17</v>
      </c>
      <c r="M10">
        <v>7</v>
      </c>
      <c r="N10" s="1">
        <v>264</v>
      </c>
      <c r="O10" s="1">
        <v>202.035</v>
      </c>
      <c r="P10">
        <f t="shared" si="0"/>
        <v>61.965000000000003</v>
      </c>
      <c r="Q10">
        <f t="shared" si="1"/>
        <v>61.965000000000003</v>
      </c>
      <c r="R10">
        <f t="shared" si="2"/>
        <v>3839.6612250000003</v>
      </c>
      <c r="S10">
        <f t="shared" si="3"/>
        <v>0.23471590909090911</v>
      </c>
      <c r="V10" t="s">
        <v>46</v>
      </c>
      <c r="W10">
        <f>(S38/W6)*100</f>
        <v>36.460478036173136</v>
      </c>
    </row>
    <row r="11" spans="1:23" ht="15.75" x14ac:dyDescent="0.25">
      <c r="A11" s="4"/>
      <c r="B11" s="4" t="s">
        <v>22</v>
      </c>
      <c r="C11" s="4" t="s">
        <v>23</v>
      </c>
      <c r="D11" s="4" t="s">
        <v>24</v>
      </c>
      <c r="E11" s="4" t="s">
        <v>25</v>
      </c>
      <c r="F11" s="4" t="s">
        <v>26</v>
      </c>
      <c r="M11">
        <v>8</v>
      </c>
      <c r="N11" s="1">
        <v>269</v>
      </c>
      <c r="O11" s="1">
        <v>201.43</v>
      </c>
      <c r="P11">
        <f t="shared" si="0"/>
        <v>67.569999999999993</v>
      </c>
      <c r="Q11">
        <f t="shared" si="1"/>
        <v>67.569999999999993</v>
      </c>
      <c r="R11">
        <f t="shared" si="2"/>
        <v>4565.7048999999988</v>
      </c>
      <c r="S11">
        <f t="shared" si="3"/>
        <v>0.25118959107806688</v>
      </c>
    </row>
    <row r="12" spans="1:23" ht="15.75" x14ac:dyDescent="0.25">
      <c r="A12" t="s">
        <v>18</v>
      </c>
      <c r="B12">
        <v>1</v>
      </c>
      <c r="C12">
        <v>864292.79986618692</v>
      </c>
      <c r="D12">
        <v>864292.79986618692</v>
      </c>
      <c r="E12">
        <v>13.779980937174052</v>
      </c>
      <c r="F12">
        <v>8.3673342641451718E-4</v>
      </c>
      <c r="M12">
        <v>9</v>
      </c>
      <c r="N12" s="1">
        <v>265</v>
      </c>
      <c r="O12" s="1">
        <v>201.53100000000001</v>
      </c>
      <c r="P12">
        <f t="shared" si="0"/>
        <v>63.468999999999994</v>
      </c>
      <c r="Q12">
        <f t="shared" si="1"/>
        <v>63.468999999999994</v>
      </c>
      <c r="R12">
        <f t="shared" si="2"/>
        <v>4028.3139609999994</v>
      </c>
      <c r="S12">
        <f t="shared" si="3"/>
        <v>0.23950566037735846</v>
      </c>
    </row>
    <row r="13" spans="1:23" ht="15.75" x14ac:dyDescent="0.25">
      <c r="A13" t="s">
        <v>19</v>
      </c>
      <c r="B13">
        <v>30</v>
      </c>
      <c r="C13">
        <v>1881626.9858572814</v>
      </c>
      <c r="D13">
        <v>62720.899528576047</v>
      </c>
      <c r="M13">
        <v>10</v>
      </c>
      <c r="N13" s="1">
        <v>267</v>
      </c>
      <c r="O13" s="1">
        <v>202.709</v>
      </c>
      <c r="P13">
        <f t="shared" si="0"/>
        <v>64.290999999999997</v>
      </c>
      <c r="Q13">
        <f t="shared" si="1"/>
        <v>64.290999999999997</v>
      </c>
      <c r="R13">
        <f t="shared" si="2"/>
        <v>4133.3326809999999</v>
      </c>
      <c r="S13">
        <f t="shared" si="3"/>
        <v>0.24079026217228464</v>
      </c>
    </row>
    <row r="14" spans="1:23" ht="16.5" thickBot="1" x14ac:dyDescent="0.3">
      <c r="A14" s="3" t="s">
        <v>20</v>
      </c>
      <c r="B14" s="3">
        <v>31</v>
      </c>
      <c r="C14" s="3">
        <v>2745919.7857234683</v>
      </c>
      <c r="D14" s="3"/>
      <c r="E14" s="3"/>
      <c r="F14" s="3"/>
      <c r="M14">
        <v>11</v>
      </c>
      <c r="N14" s="1">
        <v>278</v>
      </c>
      <c r="O14" s="1">
        <v>205.21700000000001</v>
      </c>
      <c r="P14">
        <f t="shared" si="0"/>
        <v>72.782999999999987</v>
      </c>
      <c r="Q14">
        <f t="shared" si="1"/>
        <v>72.782999999999987</v>
      </c>
      <c r="R14">
        <f t="shared" si="2"/>
        <v>5297.3650889999981</v>
      </c>
      <c r="S14">
        <f t="shared" si="3"/>
        <v>0.26180935251798554</v>
      </c>
    </row>
    <row r="15" spans="1:23" ht="16.5" thickBot="1" x14ac:dyDescent="0.3">
      <c r="M15">
        <v>12</v>
      </c>
      <c r="N15" s="1">
        <v>277</v>
      </c>
      <c r="O15" s="1">
        <v>209.321</v>
      </c>
      <c r="P15">
        <f t="shared" si="0"/>
        <v>67.679000000000002</v>
      </c>
      <c r="Q15">
        <f t="shared" si="1"/>
        <v>67.679000000000002</v>
      </c>
      <c r="R15">
        <f t="shared" si="2"/>
        <v>4580.4470410000004</v>
      </c>
      <c r="S15">
        <f t="shared" si="3"/>
        <v>0.24432851985559567</v>
      </c>
    </row>
    <row r="16" spans="1:23" ht="15.75" x14ac:dyDescent="0.25">
      <c r="A16" s="4"/>
      <c r="B16" s="4" t="s">
        <v>27</v>
      </c>
      <c r="C16" s="4" t="s">
        <v>15</v>
      </c>
      <c r="D16" s="4" t="s">
        <v>28</v>
      </c>
      <c r="E16" s="4" t="s">
        <v>29</v>
      </c>
      <c r="F16" s="4" t="s">
        <v>30</v>
      </c>
      <c r="G16" s="4" t="s">
        <v>31</v>
      </c>
      <c r="H16" s="4" t="s">
        <v>32</v>
      </c>
      <c r="I16" s="4" t="s">
        <v>33</v>
      </c>
      <c r="M16">
        <v>13</v>
      </c>
      <c r="N16" s="1">
        <v>306</v>
      </c>
      <c r="O16" s="1">
        <v>215.31</v>
      </c>
      <c r="P16">
        <f t="shared" si="0"/>
        <v>90.69</v>
      </c>
      <c r="Q16">
        <f t="shared" si="1"/>
        <v>90.69</v>
      </c>
      <c r="R16">
        <f t="shared" si="2"/>
        <v>8224.6760999999988</v>
      </c>
      <c r="S16">
        <f t="shared" si="3"/>
        <v>0.29637254901960786</v>
      </c>
    </row>
    <row r="17" spans="1:19" ht="15.75" x14ac:dyDescent="0.25">
      <c r="A17" t="s">
        <v>21</v>
      </c>
      <c r="B17">
        <v>35.640129672532282</v>
      </c>
      <c r="C17">
        <v>118.30282471369711</v>
      </c>
      <c r="D17">
        <v>0.30126186554534456</v>
      </c>
      <c r="E17">
        <v>0.76529312168602603</v>
      </c>
      <c r="F17">
        <v>-205.9664707428847</v>
      </c>
      <c r="G17">
        <v>277.24673008794923</v>
      </c>
      <c r="H17">
        <v>-205.9664707428847</v>
      </c>
      <c r="I17">
        <v>277.24673008794923</v>
      </c>
      <c r="M17">
        <v>14</v>
      </c>
      <c r="N17" s="1">
        <v>317</v>
      </c>
      <c r="O17" s="1">
        <v>223.49700000000001</v>
      </c>
      <c r="P17">
        <f t="shared" si="0"/>
        <v>93.502999999999986</v>
      </c>
      <c r="Q17">
        <f t="shared" si="1"/>
        <v>93.502999999999986</v>
      </c>
      <c r="R17">
        <f t="shared" si="2"/>
        <v>8742.8110089999973</v>
      </c>
      <c r="S17">
        <f t="shared" si="3"/>
        <v>0.29496214511041002</v>
      </c>
    </row>
    <row r="18" spans="1:19" ht="16.5" thickBot="1" x14ac:dyDescent="0.3">
      <c r="A18" s="3">
        <v>212</v>
      </c>
      <c r="B18" s="3">
        <v>1.0318190697132992</v>
      </c>
      <c r="C18" s="3">
        <v>0.27795804068688862</v>
      </c>
      <c r="D18" s="3">
        <v>3.7121396710218302</v>
      </c>
      <c r="E18" s="3">
        <v>8.3673342641451501E-4</v>
      </c>
      <c r="F18" s="3">
        <v>0.46415301921100782</v>
      </c>
      <c r="G18" s="3">
        <v>1.5994851202155904</v>
      </c>
      <c r="H18" s="3">
        <v>0.46415301921100782</v>
      </c>
      <c r="I18" s="3">
        <v>1.5994851202155904</v>
      </c>
      <c r="M18">
        <v>15</v>
      </c>
      <c r="N18" s="1">
        <v>335</v>
      </c>
      <c r="O18" s="1">
        <v>234.208</v>
      </c>
      <c r="P18">
        <f t="shared" si="0"/>
        <v>100.792</v>
      </c>
      <c r="Q18">
        <f t="shared" si="1"/>
        <v>100.792</v>
      </c>
      <c r="R18">
        <f t="shared" si="2"/>
        <v>10159.027264</v>
      </c>
      <c r="S18">
        <f t="shared" si="3"/>
        <v>0.30087164179104481</v>
      </c>
    </row>
    <row r="19" spans="1:19" ht="15.75" x14ac:dyDescent="0.25">
      <c r="M19">
        <v>16</v>
      </c>
      <c r="N19" s="1">
        <v>345</v>
      </c>
      <c r="O19" s="1">
        <v>247.77699999999999</v>
      </c>
      <c r="P19">
        <f t="shared" si="0"/>
        <v>97.223000000000013</v>
      </c>
      <c r="Q19">
        <f t="shared" si="1"/>
        <v>97.223000000000013</v>
      </c>
      <c r="R19">
        <f t="shared" si="2"/>
        <v>9452.3117290000027</v>
      </c>
      <c r="S19">
        <f t="shared" si="3"/>
        <v>0.28180579710144932</v>
      </c>
    </row>
    <row r="20" spans="1:19" ht="15.75" x14ac:dyDescent="0.25">
      <c r="M20">
        <v>17</v>
      </c>
      <c r="N20" s="1">
        <v>360</v>
      </c>
      <c r="O20" s="1">
        <v>264.52699999999999</v>
      </c>
      <c r="P20">
        <f t="shared" si="0"/>
        <v>95.473000000000013</v>
      </c>
      <c r="Q20">
        <f t="shared" si="1"/>
        <v>95.473000000000013</v>
      </c>
      <c r="R20">
        <f t="shared" si="2"/>
        <v>9115.093729000002</v>
      </c>
      <c r="S20">
        <f t="shared" si="3"/>
        <v>0.26520277777777779</v>
      </c>
    </row>
    <row r="21" spans="1:19" ht="15.75" x14ac:dyDescent="0.25">
      <c r="M21">
        <v>18</v>
      </c>
      <c r="N21" s="1">
        <v>372</v>
      </c>
      <c r="O21" s="1">
        <v>284.76100000000002</v>
      </c>
      <c r="P21">
        <f t="shared" si="0"/>
        <v>87.238999999999976</v>
      </c>
      <c r="Q21">
        <f t="shared" si="1"/>
        <v>87.238999999999976</v>
      </c>
      <c r="R21">
        <f t="shared" si="2"/>
        <v>7610.6431209999955</v>
      </c>
      <c r="S21">
        <f t="shared" si="3"/>
        <v>0.234513440860215</v>
      </c>
    </row>
    <row r="22" spans="1:19" ht="15.75" x14ac:dyDescent="0.25">
      <c r="A22" t="s">
        <v>34</v>
      </c>
      <c r="M22">
        <v>19</v>
      </c>
      <c r="N22" s="1">
        <v>380</v>
      </c>
      <c r="O22" s="1">
        <v>308.74599999999998</v>
      </c>
      <c r="P22">
        <f t="shared" si="0"/>
        <v>71.254000000000019</v>
      </c>
      <c r="Q22">
        <f t="shared" si="1"/>
        <v>71.254000000000019</v>
      </c>
      <c r="R22">
        <f t="shared" si="2"/>
        <v>5077.1325160000024</v>
      </c>
      <c r="S22">
        <f t="shared" si="3"/>
        <v>0.18751052631578952</v>
      </c>
    </row>
    <row r="23" spans="1:19" ht="16.5" thickBot="1" x14ac:dyDescent="0.3">
      <c r="M23">
        <v>20</v>
      </c>
      <c r="N23" s="1">
        <v>409</v>
      </c>
      <c r="O23" s="1">
        <v>336.70699999999999</v>
      </c>
      <c r="P23">
        <f t="shared" si="0"/>
        <v>72.293000000000006</v>
      </c>
      <c r="Q23">
        <f t="shared" si="1"/>
        <v>72.293000000000006</v>
      </c>
      <c r="R23">
        <f t="shared" si="2"/>
        <v>5226.277849000001</v>
      </c>
      <c r="S23">
        <f t="shared" si="3"/>
        <v>0.17675550122249389</v>
      </c>
    </row>
    <row r="24" spans="1:19" ht="15.75" x14ac:dyDescent="0.25">
      <c r="A24" s="4" t="s">
        <v>35</v>
      </c>
      <c r="B24" s="4" t="s">
        <v>36</v>
      </c>
      <c r="C24" s="4" t="s">
        <v>37</v>
      </c>
      <c r="M24">
        <v>21</v>
      </c>
      <c r="N24" s="1">
        <v>414</v>
      </c>
      <c r="O24" s="1">
        <v>368.81400000000002</v>
      </c>
      <c r="P24">
        <f t="shared" si="0"/>
        <v>45.185999999999979</v>
      </c>
      <c r="Q24">
        <f t="shared" si="1"/>
        <v>45.185999999999979</v>
      </c>
      <c r="R24">
        <f t="shared" si="2"/>
        <v>2041.7745959999982</v>
      </c>
      <c r="S24">
        <f t="shared" si="3"/>
        <v>0.10914492753623183</v>
      </c>
    </row>
    <row r="25" spans="1:19" ht="15.75" x14ac:dyDescent="0.25">
      <c r="A25">
        <v>1</v>
      </c>
      <c r="B25">
        <v>261.60850593974476</v>
      </c>
      <c r="C25">
        <v>-52.883505939744765</v>
      </c>
      <c r="M25">
        <v>22</v>
      </c>
      <c r="N25" s="1">
        <v>439</v>
      </c>
      <c r="O25" s="1">
        <v>405.18599999999998</v>
      </c>
      <c r="P25">
        <f t="shared" si="0"/>
        <v>33.814000000000021</v>
      </c>
      <c r="Q25">
        <f t="shared" si="1"/>
        <v>33.814000000000021</v>
      </c>
      <c r="R25">
        <f t="shared" si="2"/>
        <v>1143.3865960000014</v>
      </c>
      <c r="S25">
        <f t="shared" si="3"/>
        <v>7.702505694760825E-2</v>
      </c>
    </row>
    <row r="26" spans="1:19" ht="15.75" x14ac:dyDescent="0.25">
      <c r="A26">
        <v>2</v>
      </c>
      <c r="B26">
        <v>252.32213431232512</v>
      </c>
      <c r="C26">
        <v>-45.953134312325119</v>
      </c>
      <c r="M26">
        <v>23</v>
      </c>
      <c r="N26" s="1">
        <v>433</v>
      </c>
      <c r="O26" s="1">
        <v>445.89299999999997</v>
      </c>
      <c r="P26">
        <f t="shared" si="0"/>
        <v>-12.892999999999972</v>
      </c>
      <c r="Q26">
        <f t="shared" si="1"/>
        <v>12.892999999999972</v>
      </c>
      <c r="R26">
        <f t="shared" si="2"/>
        <v>166.22944899999928</v>
      </c>
      <c r="S26">
        <f t="shared" si="3"/>
        <v>2.9775981524249359E-2</v>
      </c>
    </row>
    <row r="27" spans="1:19" ht="15.75" x14ac:dyDescent="0.25">
      <c r="A27">
        <v>3</v>
      </c>
      <c r="B27">
        <v>276.05397291573098</v>
      </c>
      <c r="C27">
        <v>-71.569972915730972</v>
      </c>
      <c r="M27">
        <v>24</v>
      </c>
      <c r="N27" s="1">
        <v>459</v>
      </c>
      <c r="O27" s="1">
        <v>490.95600000000002</v>
      </c>
      <c r="P27">
        <f t="shared" si="0"/>
        <v>-31.956000000000017</v>
      </c>
      <c r="Q27">
        <f t="shared" si="1"/>
        <v>31.956000000000017</v>
      </c>
      <c r="R27">
        <f t="shared" si="2"/>
        <v>1021.1859360000011</v>
      </c>
      <c r="S27">
        <f t="shared" si="3"/>
        <v>6.9620915032679781E-2</v>
      </c>
    </row>
    <row r="28" spans="1:19" ht="15.75" x14ac:dyDescent="0.25">
      <c r="A28">
        <v>4</v>
      </c>
      <c r="B28">
        <v>285.34034454315065</v>
      </c>
      <c r="C28">
        <v>-82.294344543150658</v>
      </c>
      <c r="M28">
        <v>25</v>
      </c>
      <c r="N28" s="1">
        <v>478</v>
      </c>
      <c r="O28" s="1">
        <v>540.35799999999995</v>
      </c>
      <c r="P28">
        <f t="shared" si="0"/>
        <v>-62.357999999999947</v>
      </c>
      <c r="Q28">
        <f t="shared" si="1"/>
        <v>62.357999999999947</v>
      </c>
      <c r="R28">
        <f t="shared" si="2"/>
        <v>3888.5201639999932</v>
      </c>
      <c r="S28">
        <f t="shared" si="3"/>
        <v>0.13045606694560657</v>
      </c>
    </row>
    <row r="29" spans="1:19" ht="15.75" x14ac:dyDescent="0.25">
      <c r="A29">
        <v>5</v>
      </c>
      <c r="B29">
        <v>308.04036407684328</v>
      </c>
      <c r="C29">
        <v>-106.00536407684328</v>
      </c>
      <c r="M29">
        <v>26</v>
      </c>
      <c r="N29" s="1">
        <v>901</v>
      </c>
      <c r="O29" s="1">
        <v>594.04700000000003</v>
      </c>
      <c r="P29">
        <f t="shared" si="0"/>
        <v>306.95299999999997</v>
      </c>
      <c r="Q29">
        <f t="shared" si="1"/>
        <v>306.95299999999997</v>
      </c>
      <c r="R29">
        <f t="shared" si="2"/>
        <v>94220.144208999991</v>
      </c>
      <c r="S29">
        <f t="shared" si="3"/>
        <v>0.34068035516093226</v>
      </c>
    </row>
    <row r="30" spans="1:19" ht="15.75" x14ac:dyDescent="0.25">
      <c r="A30">
        <v>6</v>
      </c>
      <c r="B30">
        <v>313.19945942540977</v>
      </c>
      <c r="C30">
        <v>-111.76945942540976</v>
      </c>
      <c r="M30">
        <v>27</v>
      </c>
      <c r="N30" s="1">
        <v>915</v>
      </c>
      <c r="O30" s="1">
        <v>651.94500000000005</v>
      </c>
      <c r="P30">
        <f t="shared" si="0"/>
        <v>263.05499999999995</v>
      </c>
      <c r="Q30">
        <f t="shared" si="1"/>
        <v>263.05499999999995</v>
      </c>
      <c r="R30">
        <f t="shared" si="2"/>
        <v>69197.933024999977</v>
      </c>
      <c r="S30">
        <f t="shared" si="3"/>
        <v>0.28749180327868845</v>
      </c>
    </row>
    <row r="31" spans="1:19" ht="15.75" x14ac:dyDescent="0.25">
      <c r="A31">
        <v>7</v>
      </c>
      <c r="B31">
        <v>309.07218314655654</v>
      </c>
      <c r="C31">
        <v>-107.54118314655653</v>
      </c>
      <c r="M31">
        <v>28</v>
      </c>
      <c r="N31" s="1">
        <v>475</v>
      </c>
      <c r="O31" s="1">
        <v>713.95500000000004</v>
      </c>
      <c r="P31">
        <f t="shared" si="0"/>
        <v>-238.95500000000004</v>
      </c>
      <c r="Q31">
        <f t="shared" si="1"/>
        <v>238.95500000000004</v>
      </c>
      <c r="R31">
        <f t="shared" si="2"/>
        <v>57099.492025000021</v>
      </c>
      <c r="S31">
        <f t="shared" si="3"/>
        <v>0.50306315789473688</v>
      </c>
    </row>
    <row r="32" spans="1:19" ht="15.75" x14ac:dyDescent="0.25">
      <c r="A32">
        <v>8</v>
      </c>
      <c r="B32">
        <v>311.13582128598318</v>
      </c>
      <c r="C32">
        <v>-108.42682128598318</v>
      </c>
      <c r="M32">
        <v>29</v>
      </c>
      <c r="N32" s="1">
        <v>472</v>
      </c>
      <c r="O32" s="1">
        <v>779.96299999999997</v>
      </c>
      <c r="P32">
        <f t="shared" si="0"/>
        <v>-307.96299999999997</v>
      </c>
      <c r="Q32">
        <f t="shared" si="1"/>
        <v>307.96299999999997</v>
      </c>
      <c r="R32">
        <f t="shared" si="2"/>
        <v>94841.209368999975</v>
      </c>
      <c r="S32">
        <f t="shared" si="3"/>
        <v>0.65246398305084741</v>
      </c>
    </row>
    <row r="33" spans="1:19" ht="15.75" x14ac:dyDescent="0.25">
      <c r="A33">
        <v>9</v>
      </c>
      <c r="B33">
        <v>322.48583105282944</v>
      </c>
      <c r="C33">
        <v>-117.26883105282943</v>
      </c>
      <c r="M33">
        <v>30</v>
      </c>
      <c r="N33" s="1">
        <v>474</v>
      </c>
      <c r="O33" s="1">
        <v>849.84400000000005</v>
      </c>
      <c r="P33">
        <f t="shared" si="0"/>
        <v>-375.84400000000005</v>
      </c>
      <c r="Q33">
        <f t="shared" si="1"/>
        <v>375.84400000000005</v>
      </c>
      <c r="R33">
        <f t="shared" si="2"/>
        <v>141258.71233600003</v>
      </c>
      <c r="S33">
        <f t="shared" si="3"/>
        <v>0.79291983122362875</v>
      </c>
    </row>
    <row r="34" spans="1:19" ht="15.75" x14ac:dyDescent="0.25">
      <c r="A34">
        <v>10</v>
      </c>
      <c r="B34">
        <v>321.45401198311617</v>
      </c>
      <c r="C34">
        <v>-112.13301198311618</v>
      </c>
      <c r="M34">
        <v>31</v>
      </c>
      <c r="N34" s="1">
        <v>447</v>
      </c>
      <c r="O34" s="1">
        <v>923.46799999999996</v>
      </c>
      <c r="P34">
        <f t="shared" si="0"/>
        <v>-476.46799999999996</v>
      </c>
      <c r="Q34">
        <f t="shared" si="1"/>
        <v>476.46799999999996</v>
      </c>
      <c r="R34">
        <f t="shared" si="2"/>
        <v>227021.75502399995</v>
      </c>
      <c r="S34">
        <f t="shared" si="3"/>
        <v>1.065923937360179</v>
      </c>
    </row>
    <row r="35" spans="1:19" ht="15.75" x14ac:dyDescent="0.25">
      <c r="A35">
        <v>11</v>
      </c>
      <c r="B35">
        <v>351.37676500480183</v>
      </c>
      <c r="C35">
        <v>-136.06676500480182</v>
      </c>
      <c r="M35">
        <v>32</v>
      </c>
      <c r="N35" s="1">
        <v>425</v>
      </c>
      <c r="O35" s="1">
        <v>1000.7</v>
      </c>
      <c r="P35">
        <f t="shared" si="0"/>
        <v>-575.70000000000005</v>
      </c>
      <c r="Q35">
        <f t="shared" si="1"/>
        <v>575.70000000000005</v>
      </c>
      <c r="R35">
        <f t="shared" si="2"/>
        <v>331430.49000000005</v>
      </c>
      <c r="S35">
        <f t="shared" si="3"/>
        <v>1.3545882352941176</v>
      </c>
    </row>
    <row r="36" spans="1:19" ht="15.75" x14ac:dyDescent="0.25">
      <c r="A36">
        <v>12</v>
      </c>
      <c r="B36">
        <v>362.72677477164814</v>
      </c>
      <c r="C36">
        <v>-139.22977477164812</v>
      </c>
      <c r="M36">
        <v>33</v>
      </c>
      <c r="N36" s="1">
        <v>427</v>
      </c>
      <c r="O36" s="1">
        <v>1081.4000000000001</v>
      </c>
      <c r="P36">
        <f t="shared" si="0"/>
        <v>-654.40000000000009</v>
      </c>
      <c r="Q36">
        <f t="shared" si="1"/>
        <v>654.40000000000009</v>
      </c>
      <c r="R36">
        <f t="shared" si="2"/>
        <v>428239.3600000001</v>
      </c>
      <c r="S36">
        <f t="shared" si="3"/>
        <v>1.532552693208431</v>
      </c>
    </row>
    <row r="37" spans="1:19" ht="15.75" x14ac:dyDescent="0.25">
      <c r="A37">
        <v>13</v>
      </c>
      <c r="B37">
        <v>381.29951802648753</v>
      </c>
      <c r="C37">
        <v>-147.09151802648753</v>
      </c>
      <c r="N37" s="1">
        <v>523</v>
      </c>
      <c r="O37" s="1">
        <v>1165.43</v>
      </c>
      <c r="P37">
        <f t="shared" si="0"/>
        <v>-642.43000000000006</v>
      </c>
      <c r="Q37">
        <f t="shared" si="1"/>
        <v>642.43000000000006</v>
      </c>
      <c r="R37">
        <f t="shared" si="2"/>
        <v>412716.3049000001</v>
      </c>
      <c r="S37">
        <f t="shared" si="3"/>
        <v>1.2283556405353731</v>
      </c>
    </row>
    <row r="38" spans="1:19" ht="15.75" x14ac:dyDescent="0.25">
      <c r="A38">
        <v>14</v>
      </c>
      <c r="B38">
        <v>391.61770872362052</v>
      </c>
      <c r="C38">
        <v>-143.84070872362054</v>
      </c>
      <c r="N38" s="23" t="s">
        <v>47</v>
      </c>
      <c r="O38" s="24"/>
      <c r="P38" s="7">
        <f>SUM(P5:P37)</f>
        <v>-1542.3590000000004</v>
      </c>
      <c r="Q38" s="7">
        <f t="shared" ref="Q38:S38" si="4">SUM(Q5:Q37)</f>
        <v>5215.5750000000007</v>
      </c>
      <c r="R38" s="7">
        <f t="shared" si="4"/>
        <v>1956788.6320010002</v>
      </c>
      <c r="S38" s="7">
        <f t="shared" si="4"/>
        <v>12.031957751937135</v>
      </c>
    </row>
    <row r="39" spans="1:19" x14ac:dyDescent="0.25">
      <c r="A39">
        <v>15</v>
      </c>
      <c r="B39">
        <v>407.09499476932001</v>
      </c>
      <c r="C39">
        <v>-142.56799476932002</v>
      </c>
    </row>
    <row r="40" spans="1:19" x14ac:dyDescent="0.25">
      <c r="A40">
        <v>16</v>
      </c>
      <c r="B40">
        <v>419.47682360587959</v>
      </c>
      <c r="C40">
        <v>-134.71582360587956</v>
      </c>
    </row>
    <row r="41" spans="1:19" x14ac:dyDescent="0.25">
      <c r="A41">
        <v>17</v>
      </c>
      <c r="B41">
        <v>427.73137616358599</v>
      </c>
      <c r="C41">
        <v>-118.98537616358601</v>
      </c>
    </row>
    <row r="42" spans="1:19" x14ac:dyDescent="0.25">
      <c r="A42">
        <v>18</v>
      </c>
      <c r="B42">
        <v>457.65412918527164</v>
      </c>
      <c r="C42">
        <v>-120.94712918527165</v>
      </c>
    </row>
    <row r="43" spans="1:19" x14ac:dyDescent="0.25">
      <c r="A43">
        <v>19</v>
      </c>
      <c r="B43">
        <v>462.81322453383814</v>
      </c>
      <c r="C43">
        <v>-93.999224533838117</v>
      </c>
    </row>
    <row r="44" spans="1:19" x14ac:dyDescent="0.25">
      <c r="A44">
        <v>20</v>
      </c>
      <c r="B44">
        <v>488.60870127667062</v>
      </c>
      <c r="C44">
        <v>-83.422701276670637</v>
      </c>
    </row>
    <row r="45" spans="1:19" x14ac:dyDescent="0.25">
      <c r="A45">
        <v>21</v>
      </c>
      <c r="B45">
        <v>482.4177868583908</v>
      </c>
      <c r="C45">
        <v>-36.524786858390826</v>
      </c>
    </row>
    <row r="46" spans="1:19" x14ac:dyDescent="0.25">
      <c r="A46">
        <v>22</v>
      </c>
      <c r="B46">
        <v>509.2450826709366</v>
      </c>
      <c r="C46">
        <v>-18.28908267093658</v>
      </c>
    </row>
    <row r="47" spans="1:19" x14ac:dyDescent="0.25">
      <c r="A47">
        <v>23</v>
      </c>
      <c r="B47">
        <v>528.84964499548937</v>
      </c>
      <c r="C47">
        <v>11.508355004510577</v>
      </c>
    </row>
    <row r="48" spans="1:19" x14ac:dyDescent="0.25">
      <c r="A48">
        <v>24</v>
      </c>
      <c r="B48">
        <v>965.30911148421478</v>
      </c>
      <c r="C48">
        <v>-371.26211148421476</v>
      </c>
    </row>
    <row r="49" spans="1:3" x14ac:dyDescent="0.25">
      <c r="A49">
        <v>25</v>
      </c>
      <c r="B49">
        <v>979.75457846020095</v>
      </c>
      <c r="C49">
        <v>-327.8095784602009</v>
      </c>
    </row>
    <row r="50" spans="1:3" x14ac:dyDescent="0.25">
      <c r="A50">
        <v>26</v>
      </c>
      <c r="B50">
        <v>525.75418778634935</v>
      </c>
      <c r="C50">
        <v>188.20081221365069</v>
      </c>
    </row>
    <row r="51" spans="1:3" x14ac:dyDescent="0.25">
      <c r="A51">
        <v>27</v>
      </c>
      <c r="B51">
        <v>522.65873057720955</v>
      </c>
      <c r="C51">
        <v>257.30426942279041</v>
      </c>
    </row>
    <row r="52" spans="1:3" x14ac:dyDescent="0.25">
      <c r="A52">
        <v>28</v>
      </c>
      <c r="B52">
        <v>524.72236871663608</v>
      </c>
      <c r="C52">
        <v>325.12163128336397</v>
      </c>
    </row>
    <row r="53" spans="1:3" x14ac:dyDescent="0.25">
      <c r="A53">
        <v>29</v>
      </c>
      <c r="B53">
        <v>496.86325383437702</v>
      </c>
      <c r="C53">
        <v>426.60474616562294</v>
      </c>
    </row>
    <row r="54" spans="1:3" x14ac:dyDescent="0.25">
      <c r="A54">
        <v>30</v>
      </c>
      <c r="B54">
        <v>474.16323430068445</v>
      </c>
      <c r="C54">
        <v>526.53676569931554</v>
      </c>
    </row>
    <row r="55" spans="1:3" x14ac:dyDescent="0.25">
      <c r="A55">
        <v>31</v>
      </c>
      <c r="B55">
        <v>476.22687244011104</v>
      </c>
      <c r="C55">
        <v>605.17312755988905</v>
      </c>
    </row>
    <row r="56" spans="1:3" ht="15.75" thickBot="1" x14ac:dyDescent="0.3">
      <c r="A56" s="3">
        <v>32</v>
      </c>
      <c r="B56" s="3">
        <v>575.28150313258766</v>
      </c>
      <c r="C56" s="3">
        <v>590.1484968674124</v>
      </c>
    </row>
  </sheetData>
  <mergeCells count="1">
    <mergeCell ref="N38:O3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E9D28-5EF1-484F-8132-69C44F5AE461}">
  <dimension ref="A1:T56"/>
  <sheetViews>
    <sheetView workbookViewId="0">
      <selection activeCell="T7" sqref="T7:T10"/>
    </sheetView>
  </sheetViews>
  <sheetFormatPr defaultRowHeight="15" x14ac:dyDescent="0.25"/>
  <sheetData>
    <row r="1" spans="1:20" ht="15.75" x14ac:dyDescent="0.25">
      <c r="A1" t="s">
        <v>10</v>
      </c>
      <c r="K1" s="1"/>
      <c r="L1" s="1"/>
      <c r="M1" s="1"/>
    </row>
    <row r="2" spans="1:20" ht="16.5" thickBot="1" x14ac:dyDescent="0.3">
      <c r="K2" s="1"/>
      <c r="L2" s="1"/>
      <c r="M2" s="1"/>
    </row>
    <row r="3" spans="1:20" ht="15.75" x14ac:dyDescent="0.25">
      <c r="A3" s="5" t="s">
        <v>11</v>
      </c>
      <c r="B3" s="5"/>
      <c r="K3" s="1" t="s">
        <v>2</v>
      </c>
      <c r="L3" s="1"/>
    </row>
    <row r="4" spans="1:20" ht="15.75" x14ac:dyDescent="0.25">
      <c r="A4" t="s">
        <v>12</v>
      </c>
      <c r="B4">
        <v>0.94034872475168085</v>
      </c>
      <c r="K4" s="1" t="s">
        <v>6</v>
      </c>
      <c r="L4" s="1" t="s">
        <v>7</v>
      </c>
    </row>
    <row r="5" spans="1:20" ht="15.75" x14ac:dyDescent="0.25">
      <c r="A5" t="s">
        <v>13</v>
      </c>
      <c r="B5">
        <v>0.88425572414211251</v>
      </c>
      <c r="K5" s="1">
        <v>4847</v>
      </c>
      <c r="L5" s="1">
        <v>4847</v>
      </c>
      <c r="M5">
        <f>K5-L5</f>
        <v>0</v>
      </c>
      <c r="N5">
        <f>ABS(K5-L5)</f>
        <v>0</v>
      </c>
      <c r="O5">
        <f>(K5-L5)^2</f>
        <v>0</v>
      </c>
      <c r="P5">
        <f>ABS(M5/K5)</f>
        <v>0</v>
      </c>
    </row>
    <row r="6" spans="1:20" ht="15.75" x14ac:dyDescent="0.25">
      <c r="A6" t="s">
        <v>14</v>
      </c>
      <c r="B6">
        <v>0.88039758161351633</v>
      </c>
      <c r="K6" s="1">
        <v>4847</v>
      </c>
      <c r="L6" s="1">
        <v>5080.1000000000004</v>
      </c>
      <c r="M6">
        <f t="shared" ref="M6:M37" si="0">K6-L6</f>
        <v>-233.10000000000036</v>
      </c>
      <c r="N6">
        <f t="shared" ref="N6:N37" si="1">ABS(K6-L6)</f>
        <v>233.10000000000036</v>
      </c>
      <c r="O6">
        <f t="shared" ref="O6:O37" si="2">(K6-L6)^2</f>
        <v>54335.610000000168</v>
      </c>
      <c r="P6">
        <f t="shared" ref="P6:P37" si="3">ABS(M6/K6)</f>
        <v>4.809160305343519E-2</v>
      </c>
      <c r="S6" t="s">
        <v>42</v>
      </c>
      <c r="T6">
        <f>COUNT(K5:K37)</f>
        <v>33</v>
      </c>
    </row>
    <row r="7" spans="1:20" ht="15.75" x14ac:dyDescent="0.25">
      <c r="A7" t="s">
        <v>15</v>
      </c>
      <c r="B7">
        <v>2124.7362140656892</v>
      </c>
      <c r="K7" s="1">
        <v>5022</v>
      </c>
      <c r="L7" s="1">
        <v>5323.45</v>
      </c>
      <c r="M7">
        <f t="shared" si="0"/>
        <v>-301.44999999999982</v>
      </c>
      <c r="N7">
        <f t="shared" si="1"/>
        <v>301.44999999999982</v>
      </c>
      <c r="O7">
        <f t="shared" si="2"/>
        <v>90872.102499999892</v>
      </c>
      <c r="P7">
        <f t="shared" si="3"/>
        <v>6.0025886101154884E-2</v>
      </c>
      <c r="S7" t="s">
        <v>43</v>
      </c>
      <c r="T7">
        <f>N38/T6</f>
        <v>3518.0700000000006</v>
      </c>
    </row>
    <row r="8" spans="1:20" ht="16.5" thickBot="1" x14ac:dyDescent="0.3">
      <c r="A8" s="3" t="s">
        <v>16</v>
      </c>
      <c r="B8" s="3">
        <v>32</v>
      </c>
      <c r="K8" s="1">
        <v>5226</v>
      </c>
      <c r="L8" s="1">
        <v>5577.82</v>
      </c>
      <c r="M8">
        <f t="shared" si="0"/>
        <v>-351.81999999999971</v>
      </c>
      <c r="N8">
        <f t="shared" si="1"/>
        <v>351.81999999999971</v>
      </c>
      <c r="O8">
        <f t="shared" si="2"/>
        <v>123777.31239999979</v>
      </c>
      <c r="P8">
        <f t="shared" si="3"/>
        <v>6.7321086873325622E-2</v>
      </c>
      <c r="S8" t="s">
        <v>44</v>
      </c>
      <c r="T8">
        <f>O38/T6</f>
        <v>27793872.991469692</v>
      </c>
    </row>
    <row r="9" spans="1:20" ht="15.75" x14ac:dyDescent="0.25">
      <c r="K9" s="1">
        <v>5332</v>
      </c>
      <c r="L9" s="1">
        <v>5844.02</v>
      </c>
      <c r="M9">
        <f t="shared" si="0"/>
        <v>-512.02000000000044</v>
      </c>
      <c r="N9">
        <f t="shared" si="1"/>
        <v>512.02000000000044</v>
      </c>
      <c r="O9">
        <f t="shared" si="2"/>
        <v>262164.48040000047</v>
      </c>
      <c r="P9">
        <f t="shared" si="3"/>
        <v>9.602775693923489E-2</v>
      </c>
      <c r="S9" t="s">
        <v>45</v>
      </c>
      <c r="T9">
        <f>SQRT(O38/T6)</f>
        <v>5271.9894718663554</v>
      </c>
    </row>
    <row r="10" spans="1:20" ht="16.5" thickBot="1" x14ac:dyDescent="0.3">
      <c r="A10" t="s">
        <v>17</v>
      </c>
      <c r="K10" s="1">
        <v>5612</v>
      </c>
      <c r="L10" s="1">
        <v>6122.97</v>
      </c>
      <c r="M10">
        <f t="shared" si="0"/>
        <v>-510.97000000000025</v>
      </c>
      <c r="N10">
        <f t="shared" si="1"/>
        <v>510.97000000000025</v>
      </c>
      <c r="O10">
        <f t="shared" si="2"/>
        <v>261090.34090000027</v>
      </c>
      <c r="P10">
        <f t="shared" si="3"/>
        <v>9.1049536707056358E-2</v>
      </c>
      <c r="S10" t="s">
        <v>46</v>
      </c>
      <c r="T10">
        <f>(P38/T6)*100</f>
        <v>33.289680566552235</v>
      </c>
    </row>
    <row r="11" spans="1:20" ht="15.75" x14ac:dyDescent="0.25">
      <c r="A11" s="4"/>
      <c r="B11" s="4" t="s">
        <v>22</v>
      </c>
      <c r="C11" s="4" t="s">
        <v>23</v>
      </c>
      <c r="D11" s="4" t="s">
        <v>24</v>
      </c>
      <c r="E11" s="4" t="s">
        <v>25</v>
      </c>
      <c r="F11" s="4" t="s">
        <v>26</v>
      </c>
      <c r="K11" s="1">
        <v>5995</v>
      </c>
      <c r="L11" s="1">
        <v>6415.64</v>
      </c>
      <c r="M11">
        <f t="shared" si="0"/>
        <v>-420.64000000000033</v>
      </c>
      <c r="N11">
        <f t="shared" si="1"/>
        <v>420.64000000000033</v>
      </c>
      <c r="O11">
        <f t="shared" si="2"/>
        <v>176938.00960000028</v>
      </c>
      <c r="P11">
        <f t="shared" si="3"/>
        <v>7.0165137614678949E-2</v>
      </c>
    </row>
    <row r="12" spans="1:20" ht="15.75" x14ac:dyDescent="0.25">
      <c r="A12" t="s">
        <v>18</v>
      </c>
      <c r="B12">
        <v>1</v>
      </c>
      <c r="C12">
        <v>1034688572.499631</v>
      </c>
      <c r="D12">
        <v>1034688572.499631</v>
      </c>
      <c r="E12">
        <v>229.19208338937159</v>
      </c>
      <c r="F12">
        <v>1.3715290320747568E-15</v>
      </c>
      <c r="K12" s="1">
        <v>6264</v>
      </c>
      <c r="L12" s="1">
        <v>6723.1</v>
      </c>
      <c r="M12">
        <f t="shared" si="0"/>
        <v>-459.10000000000036</v>
      </c>
      <c r="N12">
        <f t="shared" si="1"/>
        <v>459.10000000000036</v>
      </c>
      <c r="O12">
        <f t="shared" si="2"/>
        <v>210772.81000000035</v>
      </c>
      <c r="P12">
        <f t="shared" si="3"/>
        <v>7.3291826309067748E-2</v>
      </c>
    </row>
    <row r="13" spans="1:20" ht="15.75" x14ac:dyDescent="0.25">
      <c r="A13" t="s">
        <v>19</v>
      </c>
      <c r="B13">
        <v>30</v>
      </c>
      <c r="C13">
        <v>135435119.38086596</v>
      </c>
      <c r="D13">
        <v>4514503.9793621991</v>
      </c>
      <c r="K13" s="1">
        <v>6398</v>
      </c>
      <c r="L13" s="1">
        <v>7046.54</v>
      </c>
      <c r="M13">
        <f t="shared" si="0"/>
        <v>-648.54</v>
      </c>
      <c r="N13">
        <f t="shared" si="1"/>
        <v>648.54</v>
      </c>
      <c r="O13">
        <f t="shared" si="2"/>
        <v>420604.13159999996</v>
      </c>
      <c r="P13">
        <f t="shared" si="3"/>
        <v>0.101366051891216</v>
      </c>
    </row>
    <row r="14" spans="1:20" ht="16.5" thickBot="1" x14ac:dyDescent="0.3">
      <c r="A14" s="3" t="s">
        <v>20</v>
      </c>
      <c r="B14" s="3">
        <v>31</v>
      </c>
      <c r="C14" s="3">
        <v>1170123691.880497</v>
      </c>
      <c r="D14" s="3"/>
      <c r="E14" s="3"/>
      <c r="F14" s="3"/>
      <c r="K14" s="1">
        <v>6688</v>
      </c>
      <c r="L14" s="1">
        <v>7387.23</v>
      </c>
      <c r="M14">
        <f t="shared" si="0"/>
        <v>-699.22999999999956</v>
      </c>
      <c r="N14">
        <f t="shared" si="1"/>
        <v>699.22999999999956</v>
      </c>
      <c r="O14">
        <f t="shared" si="2"/>
        <v>488922.59289999941</v>
      </c>
      <c r="P14">
        <f t="shared" si="3"/>
        <v>0.1045499401913875</v>
      </c>
    </row>
    <row r="15" spans="1:20" ht="16.5" thickBot="1" x14ac:dyDescent="0.3">
      <c r="K15" s="1">
        <v>7159</v>
      </c>
      <c r="L15" s="1">
        <v>7746.59</v>
      </c>
      <c r="M15">
        <f t="shared" si="0"/>
        <v>-587.59000000000015</v>
      </c>
      <c r="N15">
        <f t="shared" si="1"/>
        <v>587.59000000000015</v>
      </c>
      <c r="O15">
        <f t="shared" si="2"/>
        <v>345262.00810000015</v>
      </c>
      <c r="P15">
        <f t="shared" si="3"/>
        <v>8.2077105741025308E-2</v>
      </c>
    </row>
    <row r="16" spans="1:20" ht="15.75" x14ac:dyDescent="0.25">
      <c r="A16" s="4"/>
      <c r="B16" s="4" t="s">
        <v>27</v>
      </c>
      <c r="C16" s="4" t="s">
        <v>15</v>
      </c>
      <c r="D16" s="4" t="s">
        <v>28</v>
      </c>
      <c r="E16" s="4" t="s">
        <v>29</v>
      </c>
      <c r="F16" s="4" t="s">
        <v>30</v>
      </c>
      <c r="G16" s="4" t="s">
        <v>31</v>
      </c>
      <c r="H16" s="4" t="s">
        <v>32</v>
      </c>
      <c r="I16" s="4" t="s">
        <v>33</v>
      </c>
      <c r="K16" s="1">
        <v>7268</v>
      </c>
      <c r="L16" s="1">
        <v>8126.16</v>
      </c>
      <c r="M16">
        <f t="shared" si="0"/>
        <v>-858.15999999999985</v>
      </c>
      <c r="N16">
        <f t="shared" si="1"/>
        <v>858.15999999999985</v>
      </c>
      <c r="O16">
        <f t="shared" si="2"/>
        <v>736438.58559999976</v>
      </c>
      <c r="P16">
        <f t="shared" si="3"/>
        <v>0.11807374793615848</v>
      </c>
    </row>
    <row r="17" spans="1:16" ht="15.75" x14ac:dyDescent="0.25">
      <c r="A17" t="s">
        <v>21</v>
      </c>
      <c r="B17">
        <v>-8920.09321934951</v>
      </c>
      <c r="C17">
        <v>1453.4505779925341</v>
      </c>
      <c r="D17">
        <v>-6.1371837160570655</v>
      </c>
      <c r="E17">
        <v>9.5079240311264219E-7</v>
      </c>
      <c r="F17">
        <v>-11888.435301378777</v>
      </c>
      <c r="G17">
        <v>-5951.7511373202433</v>
      </c>
      <c r="H17">
        <v>-11888.435301378777</v>
      </c>
      <c r="I17">
        <v>-5951.7511373202433</v>
      </c>
      <c r="K17" s="1">
        <v>7292</v>
      </c>
      <c r="L17" s="1">
        <v>8527.64</v>
      </c>
      <c r="M17">
        <f t="shared" si="0"/>
        <v>-1235.6399999999994</v>
      </c>
      <c r="N17">
        <f t="shared" si="1"/>
        <v>1235.6399999999994</v>
      </c>
      <c r="O17">
        <f t="shared" si="2"/>
        <v>1526806.2095999985</v>
      </c>
      <c r="P17">
        <f t="shared" si="3"/>
        <v>0.16945145364783315</v>
      </c>
    </row>
    <row r="18" spans="1:16" ht="16.5" thickBot="1" x14ac:dyDescent="0.3">
      <c r="A18" s="3">
        <v>4847</v>
      </c>
      <c r="B18" s="3">
        <v>2.4409209975981652</v>
      </c>
      <c r="C18" s="3">
        <v>0.16123299343932318</v>
      </c>
      <c r="D18" s="3">
        <v>15.139091233933812</v>
      </c>
      <c r="E18" s="3">
        <v>1.3715290320747568E-15</v>
      </c>
      <c r="F18" s="3">
        <v>2.1116392960500372</v>
      </c>
      <c r="G18" s="3">
        <v>2.7702026991462931</v>
      </c>
      <c r="H18" s="3">
        <v>2.1116392960500372</v>
      </c>
      <c r="I18" s="3">
        <v>2.7702026991462931</v>
      </c>
      <c r="K18" s="1">
        <v>7608</v>
      </c>
      <c r="L18" s="1">
        <v>8952.89</v>
      </c>
      <c r="M18">
        <f t="shared" si="0"/>
        <v>-1344.8899999999994</v>
      </c>
      <c r="N18">
        <f t="shared" si="1"/>
        <v>1344.8899999999994</v>
      </c>
      <c r="O18">
        <f t="shared" si="2"/>
        <v>1808729.1120999984</v>
      </c>
      <c r="P18">
        <f t="shared" si="3"/>
        <v>0.17677313354363819</v>
      </c>
    </row>
    <row r="19" spans="1:16" ht="15.75" x14ac:dyDescent="0.25">
      <c r="K19" s="1">
        <v>8391</v>
      </c>
      <c r="L19" s="1">
        <v>9403.98</v>
      </c>
      <c r="M19">
        <f t="shared" si="0"/>
        <v>-1012.9799999999996</v>
      </c>
      <c r="N19">
        <f t="shared" si="1"/>
        <v>1012.9799999999996</v>
      </c>
      <c r="O19">
        <f t="shared" si="2"/>
        <v>1026128.4803999991</v>
      </c>
      <c r="P19">
        <f t="shared" si="3"/>
        <v>0.12072220235967103</v>
      </c>
    </row>
    <row r="20" spans="1:16" ht="15.75" x14ac:dyDescent="0.25">
      <c r="K20" s="1">
        <v>8595</v>
      </c>
      <c r="L20" s="1">
        <v>9883.18</v>
      </c>
      <c r="M20">
        <f t="shared" si="0"/>
        <v>-1288.1800000000003</v>
      </c>
      <c r="N20">
        <f t="shared" si="1"/>
        <v>1288.1800000000003</v>
      </c>
      <c r="O20">
        <f t="shared" si="2"/>
        <v>1659407.7124000008</v>
      </c>
      <c r="P20">
        <f t="shared" si="3"/>
        <v>0.1498755090168703</v>
      </c>
    </row>
    <row r="21" spans="1:16" ht="15.75" x14ac:dyDescent="0.25">
      <c r="K21" s="1">
        <v>8745</v>
      </c>
      <c r="L21" s="1">
        <v>10393</v>
      </c>
      <c r="M21">
        <f t="shared" si="0"/>
        <v>-1648</v>
      </c>
      <c r="N21">
        <f t="shared" si="1"/>
        <v>1648</v>
      </c>
      <c r="O21">
        <f t="shared" si="2"/>
        <v>2715904</v>
      </c>
      <c r="P21">
        <f t="shared" si="3"/>
        <v>0.1884505431675243</v>
      </c>
    </row>
    <row r="22" spans="1:16" ht="15.75" x14ac:dyDescent="0.25">
      <c r="A22" t="s">
        <v>34</v>
      </c>
      <c r="K22" s="1">
        <v>9079</v>
      </c>
      <c r="L22" s="1">
        <v>10936.2</v>
      </c>
      <c r="M22">
        <f t="shared" si="0"/>
        <v>-1857.2000000000007</v>
      </c>
      <c r="N22">
        <f t="shared" si="1"/>
        <v>1857.2000000000007</v>
      </c>
      <c r="O22">
        <f t="shared" si="2"/>
        <v>3449191.8400000026</v>
      </c>
      <c r="P22">
        <f t="shared" si="3"/>
        <v>0.20455997356537073</v>
      </c>
    </row>
    <row r="23" spans="1:16" ht="16.5" thickBot="1" x14ac:dyDescent="0.3">
      <c r="K23" s="1">
        <v>9482</v>
      </c>
      <c r="L23" s="1">
        <v>11515.9</v>
      </c>
      <c r="M23">
        <f t="shared" si="0"/>
        <v>-2033.8999999999996</v>
      </c>
      <c r="N23">
        <f t="shared" si="1"/>
        <v>2033.8999999999996</v>
      </c>
      <c r="O23">
        <f t="shared" si="2"/>
        <v>4136749.2099999986</v>
      </c>
      <c r="P23">
        <f t="shared" si="3"/>
        <v>0.2145011600928074</v>
      </c>
    </row>
    <row r="24" spans="1:16" ht="15.75" x14ac:dyDescent="0.25">
      <c r="A24" s="4" t="s">
        <v>35</v>
      </c>
      <c r="B24" s="4" t="s">
        <v>38</v>
      </c>
      <c r="C24" s="4" t="s">
        <v>37</v>
      </c>
      <c r="K24" s="1">
        <v>9795</v>
      </c>
      <c r="L24" s="1">
        <v>12135.5</v>
      </c>
      <c r="M24">
        <f t="shared" si="0"/>
        <v>-2340.5</v>
      </c>
      <c r="N24">
        <f t="shared" si="1"/>
        <v>2340.5</v>
      </c>
      <c r="O24">
        <f t="shared" si="2"/>
        <v>5477940.25</v>
      </c>
      <c r="P24">
        <f t="shared" si="3"/>
        <v>0.23894844308320573</v>
      </c>
    </row>
    <row r="25" spans="1:16" ht="15.75" x14ac:dyDescent="0.25">
      <c r="A25">
        <v>1</v>
      </c>
      <c r="B25">
        <v>2911.0508560087965</v>
      </c>
      <c r="C25">
        <v>2169.0491439912039</v>
      </c>
      <c r="K25" s="1">
        <v>9992</v>
      </c>
      <c r="L25" s="1">
        <v>12798.7</v>
      </c>
      <c r="M25">
        <f t="shared" si="0"/>
        <v>-2806.7000000000007</v>
      </c>
      <c r="N25">
        <f t="shared" si="1"/>
        <v>2806.7000000000007</v>
      </c>
      <c r="O25">
        <f t="shared" si="2"/>
        <v>7877564.8900000043</v>
      </c>
      <c r="P25">
        <f t="shared" si="3"/>
        <v>0.28089471577261815</v>
      </c>
    </row>
    <row r="26" spans="1:16" ht="15.75" x14ac:dyDescent="0.25">
      <c r="A26">
        <v>2</v>
      </c>
      <c r="B26">
        <v>3338.2120305884746</v>
      </c>
      <c r="C26">
        <v>1985.2379694115252</v>
      </c>
      <c r="K26" s="1">
        <v>10223</v>
      </c>
      <c r="L26" s="1">
        <v>13509.9</v>
      </c>
      <c r="M26">
        <f t="shared" si="0"/>
        <v>-3286.8999999999996</v>
      </c>
      <c r="N26">
        <f t="shared" si="1"/>
        <v>3286.8999999999996</v>
      </c>
      <c r="O26">
        <f t="shared" si="2"/>
        <v>10803711.609999998</v>
      </c>
      <c r="P26">
        <f t="shared" si="3"/>
        <v>0.32152010173138995</v>
      </c>
    </row>
    <row r="27" spans="1:16" ht="15.75" x14ac:dyDescent="0.25">
      <c r="A27">
        <v>3</v>
      </c>
      <c r="B27">
        <v>3836.1599140985018</v>
      </c>
      <c r="C27">
        <v>1741.660085901498</v>
      </c>
      <c r="K27" s="1">
        <v>10407</v>
      </c>
      <c r="L27" s="1">
        <v>14273.7</v>
      </c>
      <c r="M27">
        <f t="shared" si="0"/>
        <v>-3866.7000000000007</v>
      </c>
      <c r="N27">
        <f t="shared" si="1"/>
        <v>3866.7000000000007</v>
      </c>
      <c r="O27">
        <f t="shared" si="2"/>
        <v>14951368.890000006</v>
      </c>
      <c r="P27">
        <f t="shared" si="3"/>
        <v>0.3715479965407899</v>
      </c>
    </row>
    <row r="28" spans="1:16" ht="15.75" x14ac:dyDescent="0.25">
      <c r="A28">
        <v>4</v>
      </c>
      <c r="B28">
        <v>4094.897539843907</v>
      </c>
      <c r="C28">
        <v>1749.1224601560934</v>
      </c>
      <c r="K28" s="1">
        <v>10376</v>
      </c>
      <c r="L28" s="1">
        <v>15095.3</v>
      </c>
      <c r="M28">
        <f t="shared" si="0"/>
        <v>-4719.2999999999993</v>
      </c>
      <c r="N28">
        <f t="shared" si="1"/>
        <v>4719.2999999999993</v>
      </c>
      <c r="O28">
        <f t="shared" si="2"/>
        <v>22271792.489999995</v>
      </c>
      <c r="P28">
        <f t="shared" si="3"/>
        <v>0.45482845026985341</v>
      </c>
    </row>
    <row r="29" spans="1:16" ht="15.75" x14ac:dyDescent="0.25">
      <c r="A29">
        <v>5</v>
      </c>
      <c r="B29">
        <v>4778.355419171392</v>
      </c>
      <c r="C29">
        <v>1344.6145808286083</v>
      </c>
      <c r="K29" s="1">
        <v>10459</v>
      </c>
      <c r="L29" s="1">
        <v>15980.7</v>
      </c>
      <c r="M29">
        <f t="shared" si="0"/>
        <v>-5521.7000000000007</v>
      </c>
      <c r="N29">
        <f t="shared" si="1"/>
        <v>5521.7000000000007</v>
      </c>
      <c r="O29">
        <f t="shared" si="2"/>
        <v>30489170.890000008</v>
      </c>
      <c r="P29">
        <f t="shared" si="3"/>
        <v>0.52793766134429687</v>
      </c>
    </row>
    <row r="30" spans="1:16" ht="15.75" x14ac:dyDescent="0.25">
      <c r="A30">
        <v>6</v>
      </c>
      <c r="B30">
        <v>5713.2281612514907</v>
      </c>
      <c r="C30">
        <v>702.41183874850958</v>
      </c>
      <c r="K30" s="1">
        <v>10475</v>
      </c>
      <c r="L30" s="1">
        <v>16936.400000000001</v>
      </c>
      <c r="M30">
        <f t="shared" si="0"/>
        <v>-6461.4000000000015</v>
      </c>
      <c r="N30">
        <f t="shared" si="1"/>
        <v>6461.4000000000015</v>
      </c>
      <c r="O30">
        <f t="shared" si="2"/>
        <v>41749689.960000016</v>
      </c>
      <c r="P30">
        <f t="shared" si="3"/>
        <v>0.61684009546539398</v>
      </c>
    </row>
    <row r="31" spans="1:16" ht="15.75" x14ac:dyDescent="0.25">
      <c r="A31">
        <v>7</v>
      </c>
      <c r="B31">
        <v>6369.8359096053973</v>
      </c>
      <c r="C31">
        <v>353.26409039460304</v>
      </c>
      <c r="K31" s="1">
        <v>11061</v>
      </c>
      <c r="L31" s="1">
        <v>17969.8</v>
      </c>
      <c r="M31">
        <f t="shared" si="0"/>
        <v>-6908.7999999999993</v>
      </c>
      <c r="N31">
        <f t="shared" si="1"/>
        <v>6908.7999999999993</v>
      </c>
      <c r="O31">
        <f t="shared" si="2"/>
        <v>47731517.43999999</v>
      </c>
      <c r="P31">
        <f t="shared" si="3"/>
        <v>0.62460898652924679</v>
      </c>
    </row>
    <row r="32" spans="1:16" ht="15.75" x14ac:dyDescent="0.25">
      <c r="A32">
        <v>8</v>
      </c>
      <c r="B32">
        <v>6696.9193232835514</v>
      </c>
      <c r="C32">
        <v>349.62067671644854</v>
      </c>
      <c r="K32" s="1">
        <v>11461</v>
      </c>
      <c r="L32" s="1">
        <v>19089.2</v>
      </c>
      <c r="M32">
        <f t="shared" si="0"/>
        <v>-7628.2000000000007</v>
      </c>
      <c r="N32">
        <f t="shared" si="1"/>
        <v>7628.2000000000007</v>
      </c>
      <c r="O32">
        <f t="shared" si="2"/>
        <v>58189435.24000001</v>
      </c>
      <c r="P32">
        <f t="shared" si="3"/>
        <v>0.66557891981502493</v>
      </c>
    </row>
    <row r="33" spans="1:16" ht="15.75" x14ac:dyDescent="0.25">
      <c r="A33">
        <v>9</v>
      </c>
      <c r="B33">
        <v>7404.7864125870183</v>
      </c>
      <c r="C33">
        <v>-17.556412587018713</v>
      </c>
      <c r="K33" s="1">
        <v>11659</v>
      </c>
      <c r="L33" s="1">
        <v>20303.8</v>
      </c>
      <c r="M33">
        <f t="shared" si="0"/>
        <v>-8644.7999999999993</v>
      </c>
      <c r="N33">
        <f t="shared" si="1"/>
        <v>8644.7999999999993</v>
      </c>
      <c r="O33">
        <f t="shared" si="2"/>
        <v>74732567.039999992</v>
      </c>
      <c r="P33">
        <f t="shared" si="3"/>
        <v>0.74147010892872456</v>
      </c>
    </row>
    <row r="34" spans="1:16" ht="15.75" x14ac:dyDescent="0.25">
      <c r="A34">
        <v>10</v>
      </c>
      <c r="B34">
        <v>8554.4602024557535</v>
      </c>
      <c r="C34">
        <v>-807.87020245575332</v>
      </c>
      <c r="K34" s="1">
        <v>11728</v>
      </c>
      <c r="L34" s="1">
        <v>21624.3</v>
      </c>
      <c r="M34">
        <f t="shared" si="0"/>
        <v>-9896.2999999999993</v>
      </c>
      <c r="N34">
        <f t="shared" si="1"/>
        <v>9896.2999999999993</v>
      </c>
      <c r="O34">
        <f t="shared" si="2"/>
        <v>97936753.689999983</v>
      </c>
      <c r="P34">
        <f t="shared" si="3"/>
        <v>0.84381821282401082</v>
      </c>
    </row>
    <row r="35" spans="1:16" ht="15.75" x14ac:dyDescent="0.25">
      <c r="A35">
        <v>11</v>
      </c>
      <c r="B35">
        <v>8820.5205911939556</v>
      </c>
      <c r="C35">
        <v>-694.36059119395577</v>
      </c>
      <c r="K35" s="1">
        <v>11798</v>
      </c>
      <c r="L35" s="1">
        <v>23062.400000000001</v>
      </c>
      <c r="M35">
        <f t="shared" si="0"/>
        <v>-11264.400000000001</v>
      </c>
      <c r="N35">
        <f t="shared" si="1"/>
        <v>11264.400000000001</v>
      </c>
      <c r="O35">
        <f t="shared" si="2"/>
        <v>126886707.36000003</v>
      </c>
      <c r="P35">
        <f t="shared" si="3"/>
        <v>0.95477199525343293</v>
      </c>
    </row>
    <row r="36" spans="1:16" ht="15.75" x14ac:dyDescent="0.25">
      <c r="A36">
        <v>12</v>
      </c>
      <c r="B36">
        <v>8879.1026951363092</v>
      </c>
      <c r="C36">
        <v>-351.46269513630978</v>
      </c>
      <c r="K36" s="1">
        <v>11928.5</v>
      </c>
      <c r="L36" s="1">
        <v>24631.599999999999</v>
      </c>
      <c r="M36">
        <f t="shared" si="0"/>
        <v>-12703.099999999999</v>
      </c>
      <c r="N36">
        <f t="shared" si="1"/>
        <v>12703.099999999999</v>
      </c>
      <c r="O36">
        <f t="shared" si="2"/>
        <v>161368749.60999995</v>
      </c>
      <c r="P36">
        <f t="shared" si="3"/>
        <v>1.0649369157899149</v>
      </c>
    </row>
    <row r="37" spans="1:16" ht="15.75" x14ac:dyDescent="0.25">
      <c r="A37">
        <v>13</v>
      </c>
      <c r="B37">
        <v>9650.4337303773318</v>
      </c>
      <c r="C37">
        <v>-697.54373037733239</v>
      </c>
      <c r="K37" s="1">
        <v>12303</v>
      </c>
      <c r="L37" s="1">
        <v>26347.1</v>
      </c>
      <c r="M37">
        <f t="shared" si="0"/>
        <v>-14044.099999999999</v>
      </c>
      <c r="N37">
        <f t="shared" si="1"/>
        <v>14044.099999999999</v>
      </c>
      <c r="O37">
        <f t="shared" si="2"/>
        <v>197236744.80999997</v>
      </c>
      <c r="P37">
        <f t="shared" si="3"/>
        <v>1.141518328862879</v>
      </c>
    </row>
    <row r="38" spans="1:16" ht="15.75" x14ac:dyDescent="0.25">
      <c r="A38">
        <v>14</v>
      </c>
      <c r="B38">
        <v>11561.674871496693</v>
      </c>
      <c r="C38">
        <v>-2157.6948714966929</v>
      </c>
      <c r="K38" s="23" t="s">
        <v>47</v>
      </c>
      <c r="L38" s="24"/>
      <c r="M38" s="7">
        <f>SUM(M5:M37)</f>
        <v>-116096.31000000003</v>
      </c>
      <c r="N38" s="7">
        <f t="shared" ref="N38:P38" si="4">SUM(N5:N37)</f>
        <v>116096.31000000003</v>
      </c>
      <c r="O38" s="7">
        <f t="shared" si="4"/>
        <v>917197808.7184999</v>
      </c>
      <c r="P38" s="7">
        <f t="shared" si="4"/>
        <v>10.985594586962238</v>
      </c>
    </row>
    <row r="39" spans="1:16" x14ac:dyDescent="0.25">
      <c r="A39">
        <v>15</v>
      </c>
      <c r="B39">
        <v>12059.62275500672</v>
      </c>
      <c r="C39">
        <v>-2176.4427550067194</v>
      </c>
    </row>
    <row r="40" spans="1:16" x14ac:dyDescent="0.25">
      <c r="A40">
        <v>16</v>
      </c>
      <c r="B40">
        <v>12425.760904646446</v>
      </c>
      <c r="C40">
        <v>-2032.7609046464459</v>
      </c>
    </row>
    <row r="41" spans="1:16" x14ac:dyDescent="0.25">
      <c r="A41">
        <v>17</v>
      </c>
      <c r="B41">
        <v>13241.028517844232</v>
      </c>
      <c r="C41">
        <v>-2304.8285178442311</v>
      </c>
    </row>
    <row r="42" spans="1:16" x14ac:dyDescent="0.25">
      <c r="A42">
        <v>18</v>
      </c>
      <c r="B42">
        <v>14224.719679876293</v>
      </c>
      <c r="C42">
        <v>-2708.8196798762929</v>
      </c>
    </row>
    <row r="43" spans="1:16" x14ac:dyDescent="0.25">
      <c r="A43">
        <v>19</v>
      </c>
      <c r="B43">
        <v>14988.727952124518</v>
      </c>
      <c r="C43">
        <v>-2853.2279521245182</v>
      </c>
    </row>
    <row r="44" spans="1:16" x14ac:dyDescent="0.25">
      <c r="A44">
        <v>20</v>
      </c>
      <c r="B44">
        <v>15469.589388651355</v>
      </c>
      <c r="C44">
        <v>-2670.8893886513542</v>
      </c>
    </row>
    <row r="45" spans="1:16" x14ac:dyDescent="0.25">
      <c r="A45">
        <v>21</v>
      </c>
      <c r="B45">
        <v>16033.442139096533</v>
      </c>
      <c r="C45">
        <v>-2523.542139096533</v>
      </c>
    </row>
    <row r="46" spans="1:16" x14ac:dyDescent="0.25">
      <c r="A46">
        <v>22</v>
      </c>
      <c r="B46">
        <v>16482.571602654596</v>
      </c>
      <c r="C46">
        <v>-2208.8716026545953</v>
      </c>
    </row>
    <row r="47" spans="1:16" x14ac:dyDescent="0.25">
      <c r="A47">
        <v>23</v>
      </c>
      <c r="B47">
        <v>16406.903051729052</v>
      </c>
      <c r="C47">
        <v>-1311.6030517290528</v>
      </c>
    </row>
    <row r="48" spans="1:16" x14ac:dyDescent="0.25">
      <c r="A48">
        <v>24</v>
      </c>
      <c r="B48">
        <v>16609.4994945297</v>
      </c>
      <c r="C48">
        <v>-628.79949452969959</v>
      </c>
    </row>
    <row r="49" spans="1:3" x14ac:dyDescent="0.25">
      <c r="A49">
        <v>25</v>
      </c>
      <c r="B49">
        <v>16648.554230491271</v>
      </c>
      <c r="C49">
        <v>287.84576950873088</v>
      </c>
    </row>
    <row r="50" spans="1:3" x14ac:dyDescent="0.25">
      <c r="A50">
        <v>26</v>
      </c>
      <c r="B50">
        <v>18078.933935083794</v>
      </c>
      <c r="C50">
        <v>-109.13393508379522</v>
      </c>
    </row>
    <row r="51" spans="1:3" x14ac:dyDescent="0.25">
      <c r="A51">
        <v>27</v>
      </c>
      <c r="B51">
        <v>19055.302334123062</v>
      </c>
      <c r="C51">
        <v>33.897665876938845</v>
      </c>
    </row>
    <row r="52" spans="1:3" x14ac:dyDescent="0.25">
      <c r="A52">
        <v>28</v>
      </c>
      <c r="B52">
        <v>19538.604691647499</v>
      </c>
      <c r="C52">
        <v>765.19530835250043</v>
      </c>
    </row>
    <row r="53" spans="1:3" x14ac:dyDescent="0.25">
      <c r="A53">
        <v>29</v>
      </c>
      <c r="B53">
        <v>19707.02824048177</v>
      </c>
      <c r="C53">
        <v>1917.2717595182294</v>
      </c>
    </row>
    <row r="54" spans="1:3" x14ac:dyDescent="0.25">
      <c r="A54">
        <v>30</v>
      </c>
      <c r="B54">
        <v>19877.892710313641</v>
      </c>
      <c r="C54">
        <v>3184.5072896863603</v>
      </c>
    </row>
    <row r="55" spans="1:3" x14ac:dyDescent="0.25">
      <c r="A55">
        <v>31</v>
      </c>
      <c r="B55">
        <v>20196.432900500204</v>
      </c>
      <c r="C55">
        <v>4435.1670994997949</v>
      </c>
    </row>
    <row r="56" spans="1:3" ht="15.75" thickBot="1" x14ac:dyDescent="0.3">
      <c r="A56" s="3">
        <v>32</v>
      </c>
      <c r="B56" s="3">
        <v>21110.557814100717</v>
      </c>
      <c r="C56" s="3">
        <v>5236.5421858992813</v>
      </c>
    </row>
  </sheetData>
  <mergeCells count="1">
    <mergeCell ref="K38:L3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Population</vt:lpstr>
      <vt:lpstr>Demand</vt:lpstr>
      <vt:lpstr>GDP</vt:lpstr>
      <vt:lpstr>Train Availability</vt:lpstr>
      <vt:lpstr>Initial length of railway lines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ROG</dc:creator>
  <cp:lastModifiedBy>lordzebel</cp:lastModifiedBy>
  <dcterms:created xsi:type="dcterms:W3CDTF">2025-02-07T22:07:21Z</dcterms:created>
  <dcterms:modified xsi:type="dcterms:W3CDTF">2025-05-29T01:37:55Z</dcterms:modified>
</cp:coreProperties>
</file>