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فرا طرح\راهداری\شهرو چاهو بلندو سودرو\sv\"/>
    </mc:Choice>
  </mc:AlternateContent>
  <xr:revisionPtr revIDLastSave="0" documentId="13_ncr:1_{7EE9BF52-E64B-4B43-B3D0-D3D34E39AA67}" xr6:coauthVersionLast="47" xr6:coauthVersionMax="47" xr10:uidLastSave="{00000000-0000-0000-0000-000000000000}"/>
  <bookViews>
    <workbookView xWindow="2895" yWindow="2220" windowWidth="14490" windowHeight="10965" xr2:uid="{00000000-000D-0000-FFFF-FFFF00000000}"/>
  </bookViews>
  <sheets>
    <sheet name="تغییر مقادیر  نهایی (sv2)" sheetId="10" r:id="rId1"/>
    <sheet name="تغییر مقادیر  نهایی" sheetId="9" r:id="rId2"/>
  </sheets>
  <externalReferences>
    <externalReference r:id="rId3"/>
  </externalReferences>
  <definedNames>
    <definedName name="_xlnm.Print_Area" localSheetId="1">'تغییر مقادیر  نهایی'!$A$1:$R$48</definedName>
    <definedName name="_xlnm.Print_Area" localSheetId="0">'تغییر مقادیر  نهایی (sv2)'!$A$1:$R$48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0" l="1"/>
  <c r="O36" i="10"/>
  <c r="N7" i="10"/>
  <c r="N24" i="10"/>
  <c r="N23" i="10"/>
  <c r="N22" i="10"/>
  <c r="N34" i="10"/>
  <c r="K34" i="10"/>
  <c r="K32" i="10"/>
  <c r="M15" i="10"/>
  <c r="M16" i="10"/>
  <c r="K33" i="9"/>
  <c r="K32" i="9"/>
  <c r="K23" i="9"/>
  <c r="K22" i="9"/>
  <c r="K21" i="9"/>
  <c r="F52" i="10"/>
  <c r="P43" i="10"/>
  <c r="P42" i="10"/>
  <c r="P41" i="10"/>
  <c r="P40" i="10"/>
  <c r="T37" i="10"/>
  <c r="L36" i="10"/>
  <c r="J34" i="10"/>
  <c r="K33" i="10"/>
  <c r="M33" i="10" s="1"/>
  <c r="J33" i="10"/>
  <c r="M32" i="10"/>
  <c r="J32" i="10"/>
  <c r="M31" i="10"/>
  <c r="J31" i="10"/>
  <c r="M30" i="10"/>
  <c r="J30" i="10"/>
  <c r="M29" i="10"/>
  <c r="K28" i="10"/>
  <c r="M28" i="10" s="1"/>
  <c r="S27" i="10"/>
  <c r="H27" i="10" s="1"/>
  <c r="J27" i="10" s="1"/>
  <c r="T26" i="10"/>
  <c r="S26" i="10"/>
  <c r="L26" i="10" s="1"/>
  <c r="M26" i="10"/>
  <c r="O26" i="10" s="1"/>
  <c r="Q26" i="10" s="1"/>
  <c r="J26" i="10"/>
  <c r="P25" i="10"/>
  <c r="R25" i="10" s="1"/>
  <c r="M25" i="10"/>
  <c r="O25" i="10" s="1"/>
  <c r="Q25" i="10" s="1"/>
  <c r="K25" i="10"/>
  <c r="L25" i="10" s="1"/>
  <c r="H25" i="10"/>
  <c r="S24" i="10"/>
  <c r="O24" i="10"/>
  <c r="Q24" i="10" s="1"/>
  <c r="P24" i="10"/>
  <c r="R24" i="10" s="1"/>
  <c r="J24" i="10"/>
  <c r="H24" i="10"/>
  <c r="G24" i="10"/>
  <c r="S23" i="10"/>
  <c r="P23" i="10"/>
  <c r="R23" i="10" s="1"/>
  <c r="O23" i="10"/>
  <c r="Q23" i="10" s="1"/>
  <c r="J23" i="10"/>
  <c r="H23" i="10"/>
  <c r="G23" i="10"/>
  <c r="S22" i="10"/>
  <c r="L22" i="10"/>
  <c r="H22" i="10"/>
  <c r="J22" i="10" s="1"/>
  <c r="S21" i="10"/>
  <c r="P21" i="10" s="1"/>
  <c r="R21" i="10" s="1"/>
  <c r="L21" i="10"/>
  <c r="G21" i="10"/>
  <c r="S20" i="10"/>
  <c r="O20" i="10" s="1"/>
  <c r="Q20" i="10" s="1"/>
  <c r="K20" i="10"/>
  <c r="L20" i="10" s="1"/>
  <c r="J20" i="10"/>
  <c r="S19" i="10"/>
  <c r="H19" i="10" s="1"/>
  <c r="P19" i="10"/>
  <c r="R19" i="10" s="1"/>
  <c r="N19" i="10"/>
  <c r="K19" i="10"/>
  <c r="M19" i="10" s="1"/>
  <c r="O19" i="10" s="1"/>
  <c r="Q19" i="10" s="1"/>
  <c r="J19" i="10"/>
  <c r="S18" i="10"/>
  <c r="H18" i="10" s="1"/>
  <c r="P18" i="10"/>
  <c r="R18" i="10" s="1"/>
  <c r="O18" i="10"/>
  <c r="Q18" i="10" s="1"/>
  <c r="N18" i="10"/>
  <c r="M18" i="10"/>
  <c r="K18" i="10"/>
  <c r="L18" i="10" s="1"/>
  <c r="J18" i="10"/>
  <c r="S17" i="10"/>
  <c r="H17" i="10" s="1"/>
  <c r="P17" i="10"/>
  <c r="R17" i="10" s="1"/>
  <c r="M17" i="10"/>
  <c r="O17" i="10" s="1"/>
  <c r="Q17" i="10" s="1"/>
  <c r="J17" i="10"/>
  <c r="S16" i="10"/>
  <c r="P16" i="10"/>
  <c r="R16" i="10" s="1"/>
  <c r="O16" i="10"/>
  <c r="Q16" i="10" s="1"/>
  <c r="L16" i="10"/>
  <c r="J16" i="10"/>
  <c r="H16" i="10"/>
  <c r="S15" i="10"/>
  <c r="P15" i="10" s="1"/>
  <c r="R15" i="10" s="1"/>
  <c r="O15" i="10"/>
  <c r="Q15" i="10" s="1"/>
  <c r="L15" i="10"/>
  <c r="J15" i="10"/>
  <c r="H15" i="10"/>
  <c r="S14" i="10"/>
  <c r="H14" i="10" s="1"/>
  <c r="K14" i="10"/>
  <c r="N14" i="10" s="1"/>
  <c r="P14" i="10" s="1"/>
  <c r="R14" i="10" s="1"/>
  <c r="J14" i="10"/>
  <c r="S13" i="10"/>
  <c r="H13" i="10" s="1"/>
  <c r="P13" i="10"/>
  <c r="R13" i="10" s="1"/>
  <c r="O13" i="10"/>
  <c r="Q13" i="10" s="1"/>
  <c r="N13" i="10"/>
  <c r="L13" i="10"/>
  <c r="K13" i="10"/>
  <c r="J13" i="10"/>
  <c r="S12" i="10"/>
  <c r="H12" i="10" s="1"/>
  <c r="O12" i="10"/>
  <c r="Q12" i="10" s="1"/>
  <c r="N12" i="10"/>
  <c r="P12" i="10" s="1"/>
  <c r="R12" i="10" s="1"/>
  <c r="L12" i="10"/>
  <c r="K12" i="10"/>
  <c r="J12" i="10"/>
  <c r="S11" i="10"/>
  <c r="K11" i="10"/>
  <c r="N11" i="10" s="1"/>
  <c r="P11" i="10" s="1"/>
  <c r="R11" i="10" s="1"/>
  <c r="J11" i="10"/>
  <c r="H11" i="10"/>
  <c r="S10" i="10"/>
  <c r="P10" i="10"/>
  <c r="R10" i="10" s="1"/>
  <c r="K10" i="10"/>
  <c r="M10" i="10" s="1"/>
  <c r="O10" i="10" s="1"/>
  <c r="Q10" i="10" s="1"/>
  <c r="H10" i="10"/>
  <c r="J10" i="10" s="1"/>
  <c r="S9" i="10"/>
  <c r="P9" i="10" s="1"/>
  <c r="R9" i="10" s="1"/>
  <c r="K9" i="10"/>
  <c r="M9" i="10" s="1"/>
  <c r="O9" i="10" s="1"/>
  <c r="Q9" i="10" s="1"/>
  <c r="J9" i="10"/>
  <c r="H9" i="10"/>
  <c r="S8" i="10"/>
  <c r="O8" i="10" s="1"/>
  <c r="Q8" i="10" s="1"/>
  <c r="K8" i="10"/>
  <c r="L8" i="10" s="1"/>
  <c r="J8" i="10"/>
  <c r="S7" i="10"/>
  <c r="H7" i="10" s="1"/>
  <c r="P7" i="10"/>
  <c r="R7" i="10" s="1"/>
  <c r="O7" i="10"/>
  <c r="Q7" i="10" s="1"/>
  <c r="L7" i="10"/>
  <c r="J7" i="10"/>
  <c r="S6" i="10"/>
  <c r="H6" i="10" s="1"/>
  <c r="P6" i="10"/>
  <c r="R6" i="10" s="1"/>
  <c r="O6" i="10"/>
  <c r="Q6" i="10" s="1"/>
  <c r="L6" i="10"/>
  <c r="J6" i="10"/>
  <c r="S5" i="10"/>
  <c r="P5" i="10"/>
  <c r="R5" i="10" s="1"/>
  <c r="L5" i="10"/>
  <c r="J5" i="10"/>
  <c r="H5" i="10"/>
  <c r="S4" i="10"/>
  <c r="P4" i="10"/>
  <c r="R4" i="10" s="1"/>
  <c r="L4" i="10"/>
  <c r="J4" i="10"/>
  <c r="H4" i="10"/>
  <c r="K20" i="9"/>
  <c r="K24" i="9"/>
  <c r="M28" i="9"/>
  <c r="K28" i="9"/>
  <c r="O20" i="9"/>
  <c r="K14" i="9"/>
  <c r="K13" i="9"/>
  <c r="K12" i="9"/>
  <c r="K8" i="9"/>
  <c r="K7" i="9"/>
  <c r="M7" i="9"/>
  <c r="L35" i="10" l="1"/>
  <c r="L37" i="10" s="1"/>
  <c r="P22" i="10"/>
  <c r="R22" i="10" s="1"/>
  <c r="O28" i="10"/>
  <c r="Q28" i="10" s="1"/>
  <c r="O14" i="10"/>
  <c r="Q14" i="10" s="1"/>
  <c r="P26" i="10"/>
  <c r="R26" i="10" s="1"/>
  <c r="S28" i="10"/>
  <c r="L17" i="10"/>
  <c r="M11" i="10"/>
  <c r="O11" i="10" s="1"/>
  <c r="Q11" i="10" s="1"/>
  <c r="L11" i="10"/>
  <c r="O5" i="10"/>
  <c r="L24" i="10"/>
  <c r="L10" i="10"/>
  <c r="O4" i="10"/>
  <c r="Q4" i="10" s="1"/>
  <c r="H8" i="10"/>
  <c r="H20" i="10"/>
  <c r="L28" i="10"/>
  <c r="L9" i="10"/>
  <c r="O22" i="10"/>
  <c r="Q22" i="10" s="1"/>
  <c r="H26" i="10"/>
  <c r="M21" i="10"/>
  <c r="O21" i="10" s="1"/>
  <c r="Q21" i="10" s="1"/>
  <c r="N8" i="10"/>
  <c r="P8" i="10" s="1"/>
  <c r="R8" i="10" s="1"/>
  <c r="L14" i="10"/>
  <c r="L19" i="10"/>
  <c r="N20" i="10"/>
  <c r="P20" i="10" s="1"/>
  <c r="R20" i="10" s="1"/>
  <c r="O27" i="10"/>
  <c r="Q27" i="10" s="1"/>
  <c r="H21" i="10"/>
  <c r="J21" i="10" s="1"/>
  <c r="L23" i="10"/>
  <c r="Q5" i="10" l="1"/>
  <c r="S29" i="10"/>
  <c r="H28" i="10"/>
  <c r="J28" i="10" s="1"/>
  <c r="P28" i="10"/>
  <c r="R28" i="10" s="1"/>
  <c r="S30" i="10" l="1"/>
  <c r="P29" i="10"/>
  <c r="R29" i="10" s="1"/>
  <c r="L29" i="10"/>
  <c r="H29" i="10"/>
  <c r="J29" i="10" s="1"/>
  <c r="O29" i="10"/>
  <c r="K27" i="9" l="1"/>
  <c r="K27" i="10"/>
  <c r="Q29" i="10"/>
  <c r="H30" i="10"/>
  <c r="S31" i="10"/>
  <c r="P30" i="10"/>
  <c r="O30" i="10"/>
  <c r="Q30" i="10" s="1"/>
  <c r="L30" i="10"/>
  <c r="N27" i="10" l="1"/>
  <c r="P27" i="10" s="1"/>
  <c r="R27" i="10" s="1"/>
  <c r="L27" i="10"/>
  <c r="R30" i="10"/>
  <c r="H31" i="10"/>
  <c r="L31" i="10"/>
  <c r="S32" i="10"/>
  <c r="P31" i="10"/>
  <c r="R31" i="10" s="1"/>
  <c r="O31" i="10"/>
  <c r="Q31" i="10" s="1"/>
  <c r="S33" i="10" l="1"/>
  <c r="P32" i="10"/>
  <c r="R32" i="10" s="1"/>
  <c r="R35" i="10" s="1"/>
  <c r="H32" i="10"/>
  <c r="O32" i="10"/>
  <c r="L32" i="10"/>
  <c r="Q32" i="10" l="1"/>
  <c r="Q35" i="10" s="1"/>
  <c r="S34" i="10"/>
  <c r="P33" i="10"/>
  <c r="R33" i="10" s="1"/>
  <c r="H33" i="10"/>
  <c r="O33" i="10"/>
  <c r="Q33" i="10" s="1"/>
  <c r="L33" i="10"/>
  <c r="P34" i="10" l="1"/>
  <c r="L34" i="10"/>
  <c r="H34" i="10"/>
  <c r="O34" i="10"/>
  <c r="Q34" i="10" s="1"/>
  <c r="R34" i="10" l="1"/>
  <c r="P37" i="10"/>
  <c r="O37" i="10"/>
  <c r="L4" i="9" l="1"/>
  <c r="J24" i="9"/>
  <c r="J29" i="9"/>
  <c r="J21" i="9"/>
  <c r="J22" i="9"/>
  <c r="J28" i="9"/>
  <c r="J34" i="9"/>
  <c r="J33" i="9"/>
  <c r="J32" i="9"/>
  <c r="J31" i="9"/>
  <c r="J30" i="9"/>
  <c r="J26" i="9"/>
  <c r="J23" i="9"/>
  <c r="J20" i="9"/>
  <c r="J19" i="9"/>
  <c r="J18" i="9"/>
  <c r="J17" i="9"/>
  <c r="J16" i="9"/>
  <c r="J4" i="9"/>
  <c r="J15" i="9"/>
  <c r="J14" i="9"/>
  <c r="J13" i="9"/>
  <c r="J12" i="9"/>
  <c r="H4" i="9"/>
  <c r="P43" i="9"/>
  <c r="P42" i="9"/>
  <c r="P41" i="9"/>
  <c r="P40" i="9"/>
  <c r="S26" i="9"/>
  <c r="T37" i="9"/>
  <c r="S27" i="9"/>
  <c r="S28" i="9" s="1"/>
  <c r="S29" i="9" s="1"/>
  <c r="T26" i="9"/>
  <c r="G23" i="9"/>
  <c r="S24" i="9"/>
  <c r="S23" i="9"/>
  <c r="S22" i="9"/>
  <c r="S21" i="9"/>
  <c r="S20" i="9"/>
  <c r="H20" i="9" s="1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M29" i="9"/>
  <c r="P23" i="9"/>
  <c r="R23" i="9" s="1"/>
  <c r="H23" i="9"/>
  <c r="H18" i="9"/>
  <c r="K18" i="9"/>
  <c r="N18" i="9" s="1"/>
  <c r="H17" i="9"/>
  <c r="P17" i="9"/>
  <c r="R17" i="9" s="1"/>
  <c r="H16" i="9"/>
  <c r="H19" i="9"/>
  <c r="K19" i="9"/>
  <c r="L19" i="9" s="1"/>
  <c r="H26" i="9" l="1"/>
  <c r="H29" i="9"/>
  <c r="S30" i="9"/>
  <c r="S31" i="9" s="1"/>
  <c r="L31" i="9" s="1"/>
  <c r="P31" i="9"/>
  <c r="R31" i="9" s="1"/>
  <c r="O29" i="9"/>
  <c r="Q29" i="9" s="1"/>
  <c r="P26" i="9"/>
  <c r="R26" i="9" s="1"/>
  <c r="M33" i="9"/>
  <c r="M34" i="9"/>
  <c r="P16" i="9"/>
  <c r="R16" i="9" s="1"/>
  <c r="M31" i="9"/>
  <c r="O31" i="9" s="1"/>
  <c r="Q31" i="9" s="1"/>
  <c r="P29" i="9"/>
  <c r="R29" i="9" s="1"/>
  <c r="L29" i="9"/>
  <c r="L26" i="9"/>
  <c r="M26" i="9"/>
  <c r="O26" i="9" s="1"/>
  <c r="Q26" i="9" s="1"/>
  <c r="L23" i="9"/>
  <c r="M23" i="9"/>
  <c r="O23" i="9" s="1"/>
  <c r="Q23" i="9" s="1"/>
  <c r="P18" i="9"/>
  <c r="R18" i="9" s="1"/>
  <c r="L18" i="9"/>
  <c r="M18" i="9"/>
  <c r="O18" i="9" s="1"/>
  <c r="Q18" i="9" s="1"/>
  <c r="L17" i="9"/>
  <c r="M17" i="9"/>
  <c r="O17" i="9" s="1"/>
  <c r="Q17" i="9" s="1"/>
  <c r="N19" i="9"/>
  <c r="P19" i="9" s="1"/>
  <c r="R19" i="9" s="1"/>
  <c r="L16" i="9"/>
  <c r="M16" i="9"/>
  <c r="O16" i="9" s="1"/>
  <c r="Q16" i="9" s="1"/>
  <c r="M19" i="9"/>
  <c r="O19" i="9" s="1"/>
  <c r="Q19" i="9" s="1"/>
  <c r="H15" i="9"/>
  <c r="H14" i="9"/>
  <c r="H13" i="9"/>
  <c r="N13" i="9"/>
  <c r="O7" i="9"/>
  <c r="Q7" i="9" s="1"/>
  <c r="H7" i="9"/>
  <c r="P4" i="9"/>
  <c r="R4" i="9" s="1"/>
  <c r="K4" i="9"/>
  <c r="M4" i="9" s="1"/>
  <c r="O4" i="9" s="1"/>
  <c r="Q4" i="9" s="1"/>
  <c r="H31" i="9" l="1"/>
  <c r="S32" i="9"/>
  <c r="S33" i="9" s="1"/>
  <c r="P13" i="9"/>
  <c r="R13" i="9" s="1"/>
  <c r="P15" i="9"/>
  <c r="R15" i="9" s="1"/>
  <c r="O14" i="9"/>
  <c r="Q14" i="9" s="1"/>
  <c r="L15" i="9"/>
  <c r="M15" i="9"/>
  <c r="O15" i="9" s="1"/>
  <c r="Q15" i="9" s="1"/>
  <c r="N14" i="9"/>
  <c r="P14" i="9" s="1"/>
  <c r="R14" i="9" s="1"/>
  <c r="L14" i="9"/>
  <c r="L13" i="9"/>
  <c r="O13" i="9"/>
  <c r="Q13" i="9" s="1"/>
  <c r="L7" i="9"/>
  <c r="P7" i="9"/>
  <c r="R7" i="9" s="1"/>
  <c r="K5" i="9"/>
  <c r="K6" i="9"/>
  <c r="M6" i="9" s="1"/>
  <c r="K9" i="9"/>
  <c r="M9" i="9" s="1"/>
  <c r="K10" i="9"/>
  <c r="M10" i="9" s="1"/>
  <c r="K11" i="9"/>
  <c r="M11" i="9" s="1"/>
  <c r="M21" i="9"/>
  <c r="M22" i="9"/>
  <c r="K25" i="9"/>
  <c r="M25" i="9" s="1"/>
  <c r="M30" i="9"/>
  <c r="M32" i="9"/>
  <c r="S34" i="9" l="1"/>
  <c r="H33" i="9"/>
  <c r="L33" i="9"/>
  <c r="P33" i="9"/>
  <c r="R33" i="9" s="1"/>
  <c r="O33" i="9"/>
  <c r="Q33" i="9" s="1"/>
  <c r="N20" i="9"/>
  <c r="N24" i="9"/>
  <c r="N27" i="9"/>
  <c r="H34" i="9" l="1"/>
  <c r="L34" i="9"/>
  <c r="P34" i="9"/>
  <c r="R34" i="9" s="1"/>
  <c r="O34" i="9"/>
  <c r="Q34" i="9" s="1"/>
  <c r="N8" i="9"/>
  <c r="N12" i="9" l="1"/>
  <c r="M5" i="9"/>
  <c r="H6" i="9"/>
  <c r="N11" i="9"/>
  <c r="P5" i="9" l="1"/>
  <c r="O5" i="9"/>
  <c r="P30" i="9"/>
  <c r="H5" i="9"/>
  <c r="L5" i="9"/>
  <c r="L30" i="9" l="1"/>
  <c r="H30" i="9"/>
  <c r="O30" i="9"/>
  <c r="G24" i="9"/>
  <c r="G21" i="9"/>
  <c r="H25" i="9"/>
  <c r="O22" i="9"/>
  <c r="H9" i="9"/>
  <c r="O6" i="9"/>
  <c r="L6" i="9"/>
  <c r="Q30" i="9" l="1"/>
  <c r="R30" i="9"/>
  <c r="L24" i="9"/>
  <c r="H28" i="9"/>
  <c r="H8" i="9"/>
  <c r="O9" i="9"/>
  <c r="H32" i="9"/>
  <c r="R5" i="9"/>
  <c r="Q5" i="9"/>
  <c r="P9" i="9"/>
  <c r="H27" i="9"/>
  <c r="J27" i="9" s="1"/>
  <c r="O8" i="9"/>
  <c r="O21" i="9"/>
  <c r="H22" i="9"/>
  <c r="L9" i="9"/>
  <c r="L36" i="9"/>
  <c r="H24" i="9" l="1"/>
  <c r="O12" i="9"/>
  <c r="Q12" i="9" s="1"/>
  <c r="H12" i="9"/>
  <c r="L12" i="9"/>
  <c r="P12" i="9"/>
  <c r="R12" i="9" s="1"/>
  <c r="L11" i="9"/>
  <c r="O11" i="9"/>
  <c r="Q11" i="9" s="1"/>
  <c r="P11" i="9"/>
  <c r="H11" i="9"/>
  <c r="L10" i="9"/>
  <c r="H10" i="9"/>
  <c r="J10" i="9" s="1"/>
  <c r="P10" i="9"/>
  <c r="R10" i="9" s="1"/>
  <c r="O10" i="9"/>
  <c r="H21" i="9"/>
  <c r="L32" i="9"/>
  <c r="L27" i="9"/>
  <c r="L25" i="9"/>
  <c r="P6" i="9"/>
  <c r="F52" i="9"/>
  <c r="L28" i="9"/>
  <c r="Q10" i="9" l="1"/>
  <c r="R11" i="9"/>
  <c r="L22" i="9"/>
  <c r="L21" i="9"/>
  <c r="L35" i="9" s="1"/>
  <c r="P20" i="9"/>
  <c r="R20" i="9" s="1"/>
  <c r="L20" i="9"/>
  <c r="L8" i="9"/>
  <c r="P27" i="9"/>
  <c r="P36" i="9" s="1"/>
  <c r="P37" i="9" s="1"/>
  <c r="O32" i="9"/>
  <c r="O28" i="9"/>
  <c r="Q28" i="9" s="1"/>
  <c r="R9" i="9"/>
  <c r="Q9" i="9"/>
  <c r="Q21" i="9"/>
  <c r="P8" i="9"/>
  <c r="Q20" i="9"/>
  <c r="R6" i="9"/>
  <c r="Q22" i="9"/>
  <c r="Q6" i="9"/>
  <c r="Q8" i="9"/>
  <c r="Q32" i="9" l="1"/>
  <c r="O36" i="9"/>
  <c r="O37" i="9" s="1"/>
  <c r="L37" i="9"/>
  <c r="J7" i="9"/>
  <c r="J5" i="9"/>
  <c r="J11" i="9"/>
  <c r="J9" i="9"/>
  <c r="J8" i="9"/>
  <c r="J6" i="9"/>
  <c r="R27" i="9"/>
  <c r="O24" i="9"/>
  <c r="P24" i="9"/>
  <c r="R24" i="9" s="1"/>
  <c r="P28" i="9"/>
  <c r="R28" i="9" s="1"/>
  <c r="O27" i="9"/>
  <c r="P32" i="9"/>
  <c r="R32" i="9" s="1"/>
  <c r="P25" i="9"/>
  <c r="R25" i="9" s="1"/>
  <c r="O25" i="9"/>
  <c r="P22" i="9"/>
  <c r="R22" i="9" s="1"/>
  <c r="P21" i="9"/>
  <c r="R21" i="9" s="1"/>
  <c r="R8" i="9"/>
  <c r="Q24" i="9" l="1"/>
  <c r="Q27" i="9"/>
  <c r="Q25" i="9"/>
  <c r="R35" i="9"/>
  <c r="Q35" i="9" l="1"/>
</calcChain>
</file>

<file path=xl/sharedStrings.xml><?xml version="1.0" encoding="utf-8"?>
<sst xmlns="http://schemas.openxmlformats.org/spreadsheetml/2006/main" count="270" uniqueCount="85">
  <si>
    <t>ردیف</t>
  </si>
  <si>
    <t>شماره</t>
  </si>
  <si>
    <t>شرح</t>
  </si>
  <si>
    <t>مقدار انجام شده</t>
  </si>
  <si>
    <t>مقدار برآورد اولیه پیمان</t>
  </si>
  <si>
    <t>قیمت واحد</t>
  </si>
  <si>
    <t>قیمت کار انجام شده</t>
  </si>
  <si>
    <t xml:space="preserve">مقدار  </t>
  </si>
  <si>
    <t>مبلغ قابل افزایش</t>
  </si>
  <si>
    <t>مقدار کاهش یا افزایش نسبت به مقدار برآورد پیمان</t>
  </si>
  <si>
    <t>برآورد ریالی مقادیر 
افزایش / کاهش</t>
  </si>
  <si>
    <t>کاهش ( ریال )</t>
  </si>
  <si>
    <t>افزایش ( ریال )</t>
  </si>
  <si>
    <t>درصد افزایش/کاهش
نسبت به مبلغ اولیه</t>
  </si>
  <si>
    <t>واحد</t>
  </si>
  <si>
    <t>کل کار</t>
  </si>
  <si>
    <t>تجهیز</t>
  </si>
  <si>
    <t>جمع کل</t>
  </si>
  <si>
    <t>مقدار مجاز افزایش طبق جدول شماره 2 ماده 7 بخشنامه شماره 100/65637 مورخ 1391/08/14</t>
  </si>
  <si>
    <t>* توضیحات : طبق یند 7-1 ماده 7 ( تغییرات حین اجرا ) بخشنامه انعقاد پیمان بر اساس فهرست بهای تجمیع شده راه ، باند فروردگاه و زیر سازی راه آهن شماره 100/65637 مورخ 1391/08/14 برای تغییر مقادیر مازاد بر میزان مجاز افزایش طبق جدول شماره 2 بخشنامه مذکور و مبلغ قابل افزایش مندرج در جدول فوق الذکر ، برای تغییر مقادیر مازاد بر آن صرفاً در صورت توافق پیمانکار عملیات مورد نظر با نرخ پیمان و شرایط قراردادی ادامه می یابد .</t>
  </si>
  <si>
    <t>مقدار</t>
  </si>
  <si>
    <t>ضرائب</t>
  </si>
  <si>
    <t>جمع مبلغ قراداد</t>
  </si>
  <si>
    <t>کاهش</t>
  </si>
  <si>
    <t>افزایش</t>
  </si>
  <si>
    <t xml:space="preserve">کاهش  </t>
  </si>
  <si>
    <t>پیمان و ر سیدگی :</t>
  </si>
  <si>
    <t>مشاور :</t>
  </si>
  <si>
    <t>پیمانکار :</t>
  </si>
  <si>
    <t xml:space="preserve">       مدیر کل راهداری :</t>
  </si>
  <si>
    <t xml:space="preserve"> اداره نگهداری راه ها :</t>
  </si>
  <si>
    <t>معاونت راهداری :</t>
  </si>
  <si>
    <t>تجهیز و بر چیدن قرارداد</t>
  </si>
  <si>
    <r>
      <t>P</t>
    </r>
    <r>
      <rPr>
        <b/>
        <vertAlign val="subscript"/>
        <sz val="24"/>
        <color rgb="FFFF0000"/>
        <rFont val="B Lotus"/>
        <charset val="178"/>
      </rPr>
      <t>0</t>
    </r>
  </si>
  <si>
    <r>
      <t>0/03P</t>
    </r>
    <r>
      <rPr>
        <b/>
        <vertAlign val="subscript"/>
        <sz val="24"/>
        <color rgb="FF0070C0"/>
        <rFont val="B Lotus"/>
        <charset val="178"/>
      </rPr>
      <t>0</t>
    </r>
  </si>
  <si>
    <r>
      <t>0/05P</t>
    </r>
    <r>
      <rPr>
        <b/>
        <vertAlign val="subscript"/>
        <sz val="24"/>
        <color rgb="FF0070C0"/>
        <rFont val="B Lotus"/>
        <charset val="178"/>
      </rPr>
      <t>0</t>
    </r>
  </si>
  <si>
    <r>
      <t>0/10P</t>
    </r>
    <r>
      <rPr>
        <b/>
        <vertAlign val="subscript"/>
        <sz val="24"/>
        <color rgb="FF0070C0"/>
        <rFont val="B Lotus"/>
        <charset val="178"/>
      </rPr>
      <t>0</t>
    </r>
  </si>
  <si>
    <r>
      <t>0/20P</t>
    </r>
    <r>
      <rPr>
        <b/>
        <vertAlign val="subscript"/>
        <sz val="24"/>
        <color rgb="FF0070C0"/>
        <rFont val="B Lotus"/>
        <charset val="178"/>
      </rPr>
      <t>0</t>
    </r>
  </si>
  <si>
    <t>مترمربع</t>
  </si>
  <si>
    <t>تهیه مصالح و اجرای اندود نفوذی (پریمکت)</t>
  </si>
  <si>
    <t>کیلوگرم</t>
  </si>
  <si>
    <r>
      <t>قیمت کل r</t>
    </r>
    <r>
      <rPr>
        <b/>
        <vertAlign val="subscript"/>
        <sz val="22"/>
        <color theme="1"/>
        <rFont val="B Lotus"/>
        <charset val="178"/>
      </rPr>
      <t>i</t>
    </r>
  </si>
  <si>
    <t>مترمکعب</t>
  </si>
  <si>
    <t>تخریب آسفالت با هر ضخامت</t>
  </si>
  <si>
    <t>بستر سازی بدون نیاز به لایه تقویتی</t>
  </si>
  <si>
    <t>تهیه، حمل، پخش و آبپاشی و تراکم مصالح زیر اساس طبق مشخصات</t>
  </si>
  <si>
    <t>تهیه، حمل، پخش و آبپاشی و تراکم مصالح اساس طبق مشخصات</t>
  </si>
  <si>
    <t>تهیه، حمل، پخش و تراکم آسفالت بیندر</t>
  </si>
  <si>
    <t>مترمربع-سانتیمتر</t>
  </si>
  <si>
    <t>ساخت دیوار حائل وزنی غیرمسلح به ارتفاع تا 2 متر</t>
  </si>
  <si>
    <t>درصد</t>
  </si>
  <si>
    <t>تخریب هر نوع بتن ( بر حسب حجم بتن)</t>
  </si>
  <si>
    <t>خاکبرداری در زمین های نوع II، حمل به محل دپو و پخش و تسطیح</t>
  </si>
  <si>
    <t>خاکبرداری در زمین های خاکی حمل به محل دپو و پخش و تسطیح</t>
  </si>
  <si>
    <t>خاکبرداری از قرضه، حمل، پخش و خاکریزی با تراکم 85 درصد</t>
  </si>
  <si>
    <t>اضافه بها به ردیف های 208 و 209به ازای هر 5 درصد که به تراکم اضافه می شود</t>
  </si>
  <si>
    <t>خط کشی راه</t>
  </si>
  <si>
    <t xml:space="preserve">
جدول تغییر مقادیر پروژه  رفع نقاط حادثه خیز محور پنج روستا قرارداد شماره 64/79325 مورخه  02/12/19  </t>
  </si>
  <si>
    <t>بریدن درخت با هر قطر</t>
  </si>
  <si>
    <t>اصله</t>
  </si>
  <si>
    <t>تسطیح آب پاشی و کوبیدن بستر با تراکم 100</t>
  </si>
  <si>
    <t>212-2</t>
  </si>
  <si>
    <t>خاکبرداری در زمین های نوع III، حمل به محل دپو و پخش و تسطیح</t>
  </si>
  <si>
    <t>خاکبرداری در زمین های نوع 4، حمل به محل دپو و پخش و تسطیح</t>
  </si>
  <si>
    <t>خاکبرداری در زمین های نوع 5، حمل به محل دپو و پخش و تسطیح</t>
  </si>
  <si>
    <t>خاکبرداری در زمین های نوع 6، حمل به محل دپو و پخش و تسطیح</t>
  </si>
  <si>
    <t>تهیه مصالح از قرضه و خاکریزی با تراکم کمتر از 95</t>
  </si>
  <si>
    <t>تهیه مصالح از قرضه و خاکریزی با تراکم بیشتر از 95 تا100</t>
  </si>
  <si>
    <t>تهیه مصالح از قرضه و خاکریزی با تراکم 100</t>
  </si>
  <si>
    <t>تهیه مصالح و اجرای اندود سطحی(تک کت)</t>
  </si>
  <si>
    <t>ساخت آبرو از نوع دالی تا دهانه 1 متر</t>
  </si>
  <si>
    <t>ساخت آبرو از نوع دالی تا دهانه 2 متر</t>
  </si>
  <si>
    <t>ساخت آبرو از نوع دالی تا دهانه 3 متر</t>
  </si>
  <si>
    <t>ساخت آبرو از نوع دالی تا دهانه 5 متر</t>
  </si>
  <si>
    <t>ساخت آبرو از نوع دالی تا دهانه 4 متر</t>
  </si>
  <si>
    <t>لوله1000</t>
  </si>
  <si>
    <t>متر طول</t>
  </si>
  <si>
    <t>ساخت دیوار حائل وزنی غیرمسلح به ارتفاع 2 تا4 متر</t>
  </si>
  <si>
    <t>آبنما</t>
  </si>
  <si>
    <t>متر مربع</t>
  </si>
  <si>
    <t>1.3*1.04*1</t>
  </si>
  <si>
    <t>1.3*1.04*1.3</t>
  </si>
  <si>
    <t>1.3*1.04*1.3656</t>
  </si>
  <si>
    <t>1.3*1.04*1.65</t>
  </si>
  <si>
    <t>1.3*1.04*1.5411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</si>
</sst>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 * #,##0.00_-_ر_ي_ا_ل_ ;_ * #,##0.00\-_ر_ي_ا_ل_ ;_ * &quot;-&quot;??_-_ر_ي_ا_ل_ ;_ @_ "/>
    <numFmt numFmtId="166" formatCode="#,##0.0000"/>
    <numFmt numFmtId="167" formatCode="#,##0.000"/>
    <numFmt numFmtId="168" formatCode="0.0%"/>
    <numFmt numFmtId="169" formatCode="#,##0.0"/>
    <numFmt numFmtId="170" formatCode="0.0000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6"/>
      <color theme="1"/>
      <name val="B Lotus"/>
      <charset val="178"/>
    </font>
    <font>
      <b/>
      <sz val="20"/>
      <color theme="1"/>
      <name val="B Lotus"/>
      <charset val="178"/>
    </font>
    <font>
      <b/>
      <sz val="22"/>
      <color theme="1"/>
      <name val="B Lotus"/>
      <charset val="178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6"/>
      <color theme="1"/>
      <name val="B Lotus"/>
      <charset val="178"/>
    </font>
    <font>
      <b/>
      <sz val="12"/>
      <color theme="1"/>
      <name val="B Lotus"/>
      <charset val="178"/>
    </font>
    <font>
      <sz val="11"/>
      <color theme="1"/>
      <name val="B Lotus"/>
      <charset val="178"/>
    </font>
    <font>
      <b/>
      <sz val="24"/>
      <color theme="1"/>
      <name val="B Lotus"/>
      <charset val="178"/>
    </font>
    <font>
      <sz val="18"/>
      <color theme="1"/>
      <name val="B Lotus"/>
      <charset val="178"/>
    </font>
    <font>
      <b/>
      <sz val="14"/>
      <color rgb="FF0070C0"/>
      <name val="B Lotus"/>
      <charset val="178"/>
    </font>
    <font>
      <b/>
      <sz val="22"/>
      <color rgb="FFFF0000"/>
      <name val="B Lotus"/>
      <charset val="178"/>
    </font>
    <font>
      <b/>
      <sz val="20"/>
      <color rgb="FFFF0000"/>
      <name val="B Lotus"/>
      <charset val="178"/>
    </font>
    <font>
      <sz val="20"/>
      <color theme="1"/>
      <name val="B Lotus"/>
      <charset val="178"/>
    </font>
    <font>
      <b/>
      <sz val="18"/>
      <color theme="0"/>
      <name val="B Lotus"/>
      <charset val="178"/>
    </font>
    <font>
      <b/>
      <sz val="24"/>
      <color theme="0"/>
      <name val="B Lotus"/>
      <charset val="178"/>
    </font>
    <font>
      <b/>
      <sz val="24"/>
      <color rgb="FF0070C0"/>
      <name val="B Lotus"/>
      <charset val="178"/>
    </font>
    <font>
      <sz val="22"/>
      <color theme="1"/>
      <name val="B Lotus"/>
      <charset val="178"/>
    </font>
    <font>
      <b/>
      <sz val="22"/>
      <color theme="8"/>
      <name val="B Lotus"/>
      <charset val="178"/>
    </font>
    <font>
      <b/>
      <sz val="24"/>
      <color rgb="FFFF0000"/>
      <name val="B Lotus"/>
      <charset val="178"/>
    </font>
    <font>
      <b/>
      <vertAlign val="subscript"/>
      <sz val="24"/>
      <color rgb="FFFF0000"/>
      <name val="B Lotus"/>
      <charset val="178"/>
    </font>
    <font>
      <b/>
      <vertAlign val="subscript"/>
      <sz val="24"/>
      <color rgb="FF0070C0"/>
      <name val="B Lotus"/>
      <charset val="178"/>
    </font>
    <font>
      <b/>
      <sz val="26"/>
      <color theme="1"/>
      <name val="B Lotus"/>
      <charset val="178"/>
    </font>
    <font>
      <sz val="28"/>
      <color theme="1"/>
      <name val="B Titr"/>
      <charset val="178"/>
    </font>
    <font>
      <b/>
      <sz val="22"/>
      <name val="B Lotus"/>
      <charset val="178"/>
    </font>
    <font>
      <b/>
      <vertAlign val="subscript"/>
      <sz val="22"/>
      <color theme="1"/>
      <name val="B Lotus"/>
      <charset val="178"/>
    </font>
    <font>
      <b/>
      <sz val="22"/>
      <color theme="1"/>
      <name val="B Nazanin"/>
      <charset val="178"/>
    </font>
    <font>
      <b/>
      <sz val="20"/>
      <color theme="1"/>
      <name val="B Nazanin"/>
      <charset val="178"/>
    </font>
    <font>
      <b/>
      <sz val="22"/>
      <color theme="8"/>
      <name val="B Nazanin"/>
      <charset val="178"/>
    </font>
    <font>
      <b/>
      <sz val="22"/>
      <color rgb="FFFF0000"/>
      <name val="B Nazanin"/>
      <charset val="178"/>
    </font>
    <font>
      <b/>
      <sz val="22"/>
      <color theme="4" tint="-0.249977111117893"/>
      <name val="B Nazanin"/>
      <charset val="178"/>
    </font>
    <font>
      <sz val="8"/>
      <name val="Calibri"/>
      <family val="2"/>
      <charset val="178"/>
      <scheme val="minor"/>
    </font>
    <font>
      <b/>
      <sz val="12"/>
      <color rgb="FFFF0000"/>
      <name val="B Nazanin"/>
      <charset val="17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BFFF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 readingOrder="2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2" fillId="0" borderId="29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0" fontId="19" fillId="0" borderId="17" xfId="0" applyFont="1" applyBorder="1" applyAlignment="1">
      <alignment horizontal="center" vertical="top"/>
    </xf>
    <xf numFmtId="0" fontId="10" fillId="0" borderId="37" xfId="0" applyFont="1" applyBorder="1"/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right" vertical="center"/>
    </xf>
    <xf numFmtId="3" fontId="11" fillId="6" borderId="9" xfId="0" applyNumberFormat="1" applyFont="1" applyFill="1" applyBorder="1" applyAlignment="1">
      <alignment horizontal="center" vertical="center"/>
    </xf>
    <xf numFmtId="9" fontId="15" fillId="6" borderId="12" xfId="1" applyFont="1" applyFill="1" applyBorder="1" applyAlignment="1">
      <alignment horizontal="center" vertical="center"/>
    </xf>
    <xf numFmtId="3" fontId="22" fillId="6" borderId="13" xfId="0" applyNumberFormat="1" applyFont="1" applyFill="1" applyBorder="1" applyAlignment="1">
      <alignment horizontal="center" vertical="center"/>
    </xf>
    <xf numFmtId="3" fontId="11" fillId="6" borderId="13" xfId="0" applyNumberFormat="1" applyFont="1" applyFill="1" applyBorder="1" applyAlignment="1">
      <alignment horizontal="center" vertical="center"/>
    </xf>
    <xf numFmtId="3" fontId="11" fillId="6" borderId="12" xfId="0" applyNumberFormat="1" applyFont="1" applyFill="1" applyBorder="1" applyAlignment="1">
      <alignment horizontal="center" vertical="center"/>
    </xf>
    <xf numFmtId="3" fontId="5" fillId="6" borderId="12" xfId="0" applyNumberFormat="1" applyFont="1" applyFill="1" applyBorder="1" applyAlignment="1">
      <alignment horizontal="center" vertical="center"/>
    </xf>
    <xf numFmtId="10" fontId="11" fillId="6" borderId="12" xfId="1" applyNumberFormat="1" applyFont="1" applyFill="1" applyBorder="1" applyAlignment="1">
      <alignment horizontal="center" vertical="center"/>
    </xf>
    <xf numFmtId="10" fontId="11" fillId="6" borderId="16" xfId="1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9" fontId="15" fillId="6" borderId="38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5" fontId="29" fillId="0" borderId="0" xfId="2" applyFont="1" applyAlignment="1">
      <alignment vertical="center"/>
    </xf>
    <xf numFmtId="165" fontId="31" fillId="7" borderId="0" xfId="2" applyFont="1" applyFill="1" applyAlignment="1">
      <alignment vertical="center"/>
    </xf>
    <xf numFmtId="165" fontId="32" fillId="0" borderId="0" xfId="2" applyFont="1" applyAlignment="1">
      <alignment vertical="center"/>
    </xf>
    <xf numFmtId="165" fontId="33" fillId="7" borderId="0" xfId="2" applyFont="1" applyFill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2" applyFont="1" applyAlignment="1">
      <alignment horizontal="center" vertical="center"/>
    </xf>
    <xf numFmtId="3" fontId="25" fillId="0" borderId="28" xfId="0" applyNumberFormat="1" applyFont="1" applyBorder="1" applyAlignment="1">
      <alignment horizontal="center" vertical="center"/>
    </xf>
    <xf numFmtId="3" fontId="25" fillId="0" borderId="8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5" fillId="8" borderId="15" xfId="0" applyNumberFormat="1" applyFont="1" applyFill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4" fillId="0" borderId="39" xfId="0" applyNumberFormat="1" applyFont="1" applyBorder="1" applyAlignment="1">
      <alignment horizontal="center" vertical="center"/>
    </xf>
    <xf numFmtId="168" fontId="25" fillId="0" borderId="0" xfId="1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41" xfId="0" applyNumberFormat="1" applyFont="1" applyBorder="1" applyAlignment="1">
      <alignment vertical="center"/>
    </xf>
    <xf numFmtId="3" fontId="5" fillId="0" borderId="42" xfId="0" applyNumberFormat="1" applyFont="1" applyBorder="1" applyAlignment="1">
      <alignment vertical="center"/>
    </xf>
    <xf numFmtId="168" fontId="25" fillId="3" borderId="5" xfId="1" applyNumberFormat="1" applyFont="1" applyFill="1" applyBorder="1" applyAlignment="1">
      <alignment horizontal="center" vertical="center"/>
    </xf>
    <xf numFmtId="168" fontId="25" fillId="2" borderId="6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right" vertical="top" wrapText="1"/>
    </xf>
    <xf numFmtId="165" fontId="4" fillId="6" borderId="7" xfId="2" applyFont="1" applyFill="1" applyBorder="1" applyAlignment="1">
      <alignment horizontal="center" vertical="center"/>
    </xf>
    <xf numFmtId="169" fontId="11" fillId="6" borderId="12" xfId="0" applyNumberFormat="1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165" fontId="4" fillId="9" borderId="7" xfId="2" applyFont="1" applyFill="1" applyBorder="1" applyAlignment="1">
      <alignment horizontal="center" vertical="center"/>
    </xf>
    <xf numFmtId="3" fontId="11" fillId="9" borderId="9" xfId="0" applyNumberFormat="1" applyFont="1" applyFill="1" applyBorder="1" applyAlignment="1">
      <alignment horizontal="center" vertical="center"/>
    </xf>
    <xf numFmtId="9" fontId="15" fillId="9" borderId="12" xfId="1" applyFont="1" applyFill="1" applyBorder="1" applyAlignment="1">
      <alignment horizontal="center" vertical="center"/>
    </xf>
    <xf numFmtId="3" fontId="22" fillId="9" borderId="13" xfId="0" applyNumberFormat="1" applyFont="1" applyFill="1" applyBorder="1" applyAlignment="1">
      <alignment horizontal="center" vertical="center"/>
    </xf>
    <xf numFmtId="3" fontId="11" fillId="9" borderId="13" xfId="0" applyNumberFormat="1" applyFont="1" applyFill="1" applyBorder="1" applyAlignment="1">
      <alignment horizontal="center" vertical="center"/>
    </xf>
    <xf numFmtId="3" fontId="11" fillId="9" borderId="12" xfId="0" applyNumberFormat="1" applyFont="1" applyFill="1" applyBorder="1" applyAlignment="1">
      <alignment horizontal="center" vertical="center"/>
    </xf>
    <xf numFmtId="3" fontId="5" fillId="9" borderId="12" xfId="0" applyNumberFormat="1" applyFont="1" applyFill="1" applyBorder="1" applyAlignment="1">
      <alignment horizontal="center" vertical="center"/>
    </xf>
    <xf numFmtId="10" fontId="11" fillId="9" borderId="12" xfId="1" applyNumberFormat="1" applyFont="1" applyFill="1" applyBorder="1" applyAlignment="1">
      <alignment horizontal="center" vertical="center"/>
    </xf>
    <xf numFmtId="10" fontId="11" fillId="9" borderId="16" xfId="1" applyNumberFormat="1" applyFont="1" applyFill="1" applyBorder="1" applyAlignment="1">
      <alignment horizontal="center" vertical="center"/>
    </xf>
    <xf numFmtId="3" fontId="22" fillId="9" borderId="13" xfId="2" applyNumberFormat="1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right" vertical="top" wrapText="1"/>
    </xf>
    <xf numFmtId="4" fontId="11" fillId="9" borderId="12" xfId="0" applyNumberFormat="1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center" vertical="center"/>
    </xf>
    <xf numFmtId="4" fontId="4" fillId="9" borderId="10" xfId="0" applyNumberFormat="1" applyFont="1" applyFill="1" applyBorder="1" applyAlignment="1">
      <alignment horizontal="center" vertical="center"/>
    </xf>
    <xf numFmtId="4" fontId="4" fillId="6" borderId="10" xfId="0" applyNumberFormat="1" applyFont="1" applyFill="1" applyBorder="1" applyAlignment="1">
      <alignment horizontal="center" vertical="center"/>
    </xf>
    <xf numFmtId="4" fontId="16" fillId="6" borderId="10" xfId="0" applyNumberFormat="1" applyFont="1" applyFill="1" applyBorder="1" applyAlignment="1">
      <alignment horizontal="center" vertical="center"/>
    </xf>
    <xf numFmtId="0" fontId="35" fillId="10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170" fontId="5" fillId="9" borderId="10" xfId="0" applyNumberFormat="1" applyFont="1" applyFill="1" applyBorder="1" applyAlignment="1">
      <alignment horizontal="center" vertical="center"/>
    </xf>
    <xf numFmtId="170" fontId="5" fillId="6" borderId="10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9" borderId="10" xfId="0" applyFont="1" applyFill="1" applyBorder="1" applyAlignment="1">
      <alignment horizontal="right" vertical="top" wrapText="1"/>
    </xf>
    <xf numFmtId="0" fontId="6" fillId="11" borderId="26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right" vertical="top" wrapText="1"/>
    </xf>
    <xf numFmtId="0" fontId="6" fillId="11" borderId="9" xfId="0" applyFont="1" applyFill="1" applyBorder="1" applyAlignment="1">
      <alignment horizontal="center" vertical="center"/>
    </xf>
    <xf numFmtId="165" fontId="4" fillId="11" borderId="7" xfId="2" applyFont="1" applyFill="1" applyBorder="1" applyAlignment="1">
      <alignment horizontal="center" vertical="center"/>
    </xf>
    <xf numFmtId="4" fontId="4" fillId="11" borderId="10" xfId="0" applyNumberFormat="1" applyFont="1" applyFill="1" applyBorder="1" applyAlignment="1">
      <alignment horizontal="center" vertical="center"/>
    </xf>
    <xf numFmtId="170" fontId="5" fillId="11" borderId="10" xfId="0" applyNumberFormat="1" applyFont="1" applyFill="1" applyBorder="1" applyAlignment="1">
      <alignment horizontal="center" vertical="center"/>
    </xf>
    <xf numFmtId="3" fontId="11" fillId="11" borderId="9" xfId="0" applyNumberFormat="1" applyFont="1" applyFill="1" applyBorder="1" applyAlignment="1">
      <alignment horizontal="center" vertical="center"/>
    </xf>
    <xf numFmtId="9" fontId="15" fillId="11" borderId="12" xfId="1" applyFont="1" applyFill="1" applyBorder="1" applyAlignment="1">
      <alignment horizontal="center" vertical="center"/>
    </xf>
    <xf numFmtId="3" fontId="22" fillId="11" borderId="13" xfId="0" applyNumberFormat="1" applyFont="1" applyFill="1" applyBorder="1" applyAlignment="1">
      <alignment horizontal="center" vertical="center"/>
    </xf>
    <xf numFmtId="169" fontId="11" fillId="11" borderId="12" xfId="0" applyNumberFormat="1" applyFont="1" applyFill="1" applyBorder="1" applyAlignment="1">
      <alignment horizontal="center" vertical="center"/>
    </xf>
    <xf numFmtId="3" fontId="11" fillId="11" borderId="13" xfId="0" applyNumberFormat="1" applyFont="1" applyFill="1" applyBorder="1" applyAlignment="1">
      <alignment horizontal="center" vertical="center"/>
    </xf>
    <xf numFmtId="3" fontId="11" fillId="11" borderId="12" xfId="0" applyNumberFormat="1" applyFont="1" applyFill="1" applyBorder="1" applyAlignment="1">
      <alignment horizontal="center" vertical="center"/>
    </xf>
    <xf numFmtId="3" fontId="5" fillId="11" borderId="12" xfId="0" applyNumberFormat="1" applyFont="1" applyFill="1" applyBorder="1" applyAlignment="1">
      <alignment horizontal="center" vertical="center"/>
    </xf>
    <xf numFmtId="10" fontId="11" fillId="11" borderId="12" xfId="1" applyNumberFormat="1" applyFont="1" applyFill="1" applyBorder="1" applyAlignment="1">
      <alignment horizontal="center" vertical="center"/>
    </xf>
    <xf numFmtId="10" fontId="11" fillId="11" borderId="16" xfId="1" applyNumberFormat="1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right" vertical="center"/>
    </xf>
    <xf numFmtId="0" fontId="8" fillId="11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wrapText="1" readingOrder="2"/>
    </xf>
    <xf numFmtId="3" fontId="22" fillId="0" borderId="1" xfId="0" applyNumberFormat="1" applyFont="1" applyBorder="1" applyAlignment="1">
      <alignment horizontal="center" vertical="top"/>
    </xf>
    <xf numFmtId="3" fontId="22" fillId="0" borderId="28" xfId="0" applyNumberFormat="1" applyFont="1" applyBorder="1" applyAlignment="1">
      <alignment horizontal="center" vertical="top"/>
    </xf>
    <xf numFmtId="3" fontId="19" fillId="0" borderId="4" xfId="0" applyNumberFormat="1" applyFont="1" applyBorder="1" applyAlignment="1">
      <alignment horizontal="center" vertical="top"/>
    </xf>
    <xf numFmtId="3" fontId="19" fillId="0" borderId="7" xfId="0" applyNumberFormat="1" applyFont="1" applyBorder="1" applyAlignment="1">
      <alignment horizontal="center" vertical="top"/>
    </xf>
    <xf numFmtId="3" fontId="19" fillId="0" borderId="27" xfId="0" applyNumberFormat="1" applyFont="1" applyBorder="1" applyAlignment="1">
      <alignment horizontal="center" vertical="top"/>
    </xf>
    <xf numFmtId="3" fontId="19" fillId="0" borderId="8" xfId="0" applyNumberFormat="1" applyFont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4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6" fillId="4" borderId="34" xfId="0" applyFont="1" applyFill="1" applyBorder="1" applyAlignment="1">
      <alignment horizontal="center" vertical="center" wrapText="1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textRotation="90"/>
    </xf>
    <xf numFmtId="0" fontId="4" fillId="2" borderId="31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4" fillId="2" borderId="20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BFFFA"/>
      <color rgb="FFC9FFFC"/>
      <color rgb="FFFE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1008681</xdr:colOff>
      <xdr:row>55</xdr:row>
      <xdr:rowOff>10919</xdr:rowOff>
    </xdr:from>
    <xdr:ext cx="1592615" cy="119128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2D20C36-0623-4747-A296-4BB296021538}"/>
            </a:ext>
          </a:extLst>
        </xdr:cNvPr>
        <xdr:cNvSpPr/>
      </xdr:nvSpPr>
      <xdr:spPr>
        <a:xfrm rot="20780081">
          <a:off x="9847839379" y="23509094"/>
          <a:ext cx="1592615" cy="119128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3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IranNastaliq" panose="02000503000000020003" pitchFamily="2" charset="0"/>
              <a:cs typeface="IranNastaliq" panose="02000503000000020003" pitchFamily="2" charset="0"/>
            </a:rPr>
            <a:t>(سهامی خاص)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1008681</xdr:colOff>
      <xdr:row>55</xdr:row>
      <xdr:rowOff>10919</xdr:rowOff>
    </xdr:from>
    <xdr:ext cx="1592615" cy="119128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0E1EE0B-4F55-4779-AB6B-FFB1F35F42C0}"/>
            </a:ext>
          </a:extLst>
        </xdr:cNvPr>
        <xdr:cNvSpPr/>
      </xdr:nvSpPr>
      <xdr:spPr>
        <a:xfrm rot="20780081">
          <a:off x="9842686354" y="24261569"/>
          <a:ext cx="1592615" cy="119128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3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IranNastaliq" panose="02000503000000020003" pitchFamily="2" charset="0"/>
              <a:cs typeface="IranNastaliq" panose="02000503000000020003" pitchFamily="2" charset="0"/>
            </a:rPr>
            <a:t>(سهامی خاص)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نيه"/>
      <sheetName val="خلاصه ابنیه دیوار "/>
      <sheetName val="خلاصه ابنیه پل ها"/>
      <sheetName val="آسفالت "/>
      <sheetName val="روسازي"/>
      <sheetName val="خاکبرداری"/>
      <sheetName val="خاكريزي"/>
      <sheetName val="متره"/>
      <sheetName val="مالی"/>
      <sheetName val="خلاصه مالی "/>
      <sheetName val="جلد"/>
      <sheetName val="تجهيزکارگاه "/>
    </sheetNames>
    <sheetDataSet>
      <sheetData sheetId="0"/>
      <sheetData sheetId="1">
        <row r="35">
          <cell r="J35">
            <v>31.18</v>
          </cell>
        </row>
        <row r="158">
          <cell r="J158">
            <v>184.77</v>
          </cell>
        </row>
      </sheetData>
      <sheetData sheetId="2">
        <row r="35">
          <cell r="N35">
            <v>179.9</v>
          </cell>
        </row>
        <row r="60">
          <cell r="N60">
            <v>23.79</v>
          </cell>
        </row>
      </sheetData>
      <sheetData sheetId="3"/>
      <sheetData sheetId="4">
        <row r="64">
          <cell r="Q64">
            <v>1080</v>
          </cell>
        </row>
      </sheetData>
      <sheetData sheetId="5">
        <row r="59">
          <cell r="J59">
            <v>26790</v>
          </cell>
          <cell r="N59">
            <v>860</v>
          </cell>
          <cell r="O59">
            <v>3015</v>
          </cell>
          <cell r="P59">
            <v>4740</v>
          </cell>
        </row>
      </sheetData>
      <sheetData sheetId="6">
        <row r="65">
          <cell r="K65">
            <v>10948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FC5A-FD6A-427E-9767-D198B74A1E72}">
  <sheetPr>
    <tabColor theme="5" tint="-0.249977111117893"/>
  </sheetPr>
  <dimension ref="A1:Z55"/>
  <sheetViews>
    <sheetView rightToLeft="1" tabSelected="1" view="pageBreakPreview" topLeftCell="F5" zoomScale="60" zoomScaleNormal="49" workbookViewId="0">
      <selection activeCell="Q26" sqref="Q26:Q33"/>
    </sheetView>
  </sheetViews>
  <sheetFormatPr defaultColWidth="9" defaultRowHeight="21" x14ac:dyDescent="0.25"/>
  <cols>
    <col min="1" max="1" width="9" style="1"/>
    <col min="2" max="2" width="21.140625" style="1" customWidth="1"/>
    <col min="3" max="3" width="92.28515625" style="1" customWidth="1"/>
    <col min="4" max="4" width="17.7109375" style="1" customWidth="1"/>
    <col min="5" max="5" width="31.140625" style="1" customWidth="1"/>
    <col min="6" max="6" width="18.7109375" style="1" customWidth="1"/>
    <col min="7" max="7" width="29" style="2" customWidth="1"/>
    <col min="8" max="8" width="31.42578125" style="1" customWidth="1"/>
    <col min="9" max="9" width="12.7109375" style="1" customWidth="1"/>
    <col min="10" max="10" width="28.7109375" style="1" customWidth="1"/>
    <col min="11" max="11" width="22.42578125" style="1" customWidth="1"/>
    <col min="12" max="12" width="28.7109375" style="1" customWidth="1"/>
    <col min="13" max="14" width="19.7109375" style="1" customWidth="1"/>
    <col min="15" max="15" width="29.140625" style="1" customWidth="1"/>
    <col min="16" max="16" width="30.42578125" style="1" customWidth="1"/>
    <col min="17" max="17" width="17.28515625" style="1" customWidth="1"/>
    <col min="18" max="18" width="18.42578125" style="1" customWidth="1"/>
    <col min="19" max="19" width="25.140625" style="1" customWidth="1"/>
    <col min="20" max="20" width="30" style="1" customWidth="1"/>
    <col min="21" max="21" width="9" style="1"/>
    <col min="22" max="22" width="40.7109375" style="1" hidden="1" customWidth="1"/>
    <col min="23" max="23" width="33.7109375" style="1" hidden="1" customWidth="1"/>
    <col min="24" max="24" width="16.140625" style="1" bestFit="1" customWidth="1"/>
    <col min="25" max="25" width="45.5703125" style="1" customWidth="1"/>
    <col min="26" max="26" width="35" style="1" customWidth="1"/>
    <col min="27" max="16384" width="9" style="1"/>
  </cols>
  <sheetData>
    <row r="1" spans="1:25" ht="100.5" customHeight="1" x14ac:dyDescent="0.25">
      <c r="A1" s="151" t="s">
        <v>57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3"/>
    </row>
    <row r="2" spans="1:25" ht="117" customHeight="1" x14ac:dyDescent="0.25">
      <c r="A2" s="154" t="s">
        <v>0</v>
      </c>
      <c r="B2" s="156" t="s">
        <v>1</v>
      </c>
      <c r="C2" s="158" t="s">
        <v>2</v>
      </c>
      <c r="D2" s="159" t="s">
        <v>14</v>
      </c>
      <c r="E2" s="160" t="s">
        <v>4</v>
      </c>
      <c r="F2" s="160"/>
      <c r="G2" s="160"/>
      <c r="H2" s="160"/>
      <c r="I2" s="161" t="s">
        <v>18</v>
      </c>
      <c r="J2" s="161"/>
      <c r="K2" s="162" t="s">
        <v>3</v>
      </c>
      <c r="L2" s="162" t="s">
        <v>6</v>
      </c>
      <c r="M2" s="140" t="s">
        <v>9</v>
      </c>
      <c r="N2" s="140"/>
      <c r="O2" s="140" t="s">
        <v>10</v>
      </c>
      <c r="P2" s="140"/>
      <c r="Q2" s="140" t="s">
        <v>13</v>
      </c>
      <c r="R2" s="141"/>
    </row>
    <row r="3" spans="1:25" ht="51.75" customHeight="1" x14ac:dyDescent="0.25">
      <c r="A3" s="155"/>
      <c r="B3" s="157"/>
      <c r="C3" s="158"/>
      <c r="D3" s="159"/>
      <c r="E3" s="29" t="s">
        <v>5</v>
      </c>
      <c r="F3" s="30" t="s">
        <v>20</v>
      </c>
      <c r="G3" s="31" t="s">
        <v>21</v>
      </c>
      <c r="H3" s="32" t="s">
        <v>41</v>
      </c>
      <c r="I3" s="33" t="s">
        <v>7</v>
      </c>
      <c r="J3" s="34" t="s">
        <v>8</v>
      </c>
      <c r="K3" s="162"/>
      <c r="L3" s="162"/>
      <c r="M3" s="35" t="s">
        <v>25</v>
      </c>
      <c r="N3" s="36" t="s">
        <v>24</v>
      </c>
      <c r="O3" s="35" t="s">
        <v>11</v>
      </c>
      <c r="P3" s="36" t="s">
        <v>12</v>
      </c>
      <c r="Q3" s="35" t="s">
        <v>23</v>
      </c>
      <c r="R3" s="37" t="s">
        <v>24</v>
      </c>
    </row>
    <row r="4" spans="1:25" ht="39.75" customHeight="1" x14ac:dyDescent="0.25">
      <c r="A4" s="86">
        <v>1</v>
      </c>
      <c r="B4" s="87">
        <v>101</v>
      </c>
      <c r="C4" s="99" t="s">
        <v>58</v>
      </c>
      <c r="D4" s="88" t="s">
        <v>59</v>
      </c>
      <c r="E4" s="89">
        <v>1033440</v>
      </c>
      <c r="F4" s="103">
        <v>50</v>
      </c>
      <c r="G4" s="108" t="s">
        <v>80</v>
      </c>
      <c r="H4" s="90">
        <f>S4*F4*E4</f>
        <v>69860544.000000015</v>
      </c>
      <c r="I4" s="91">
        <v>0.06</v>
      </c>
      <c r="J4" s="92">
        <f>I4*$H$37</f>
        <v>18533579806.799999</v>
      </c>
      <c r="K4" s="100">
        <v>0</v>
      </c>
      <c r="L4" s="93">
        <f>K4*E4*S4</f>
        <v>0</v>
      </c>
      <c r="M4" s="94"/>
      <c r="N4" s="93">
        <v>0</v>
      </c>
      <c r="O4" s="95">
        <f>M4*S4*E4</f>
        <v>0</v>
      </c>
      <c r="P4" s="93">
        <f>N4*E4*S4</f>
        <v>0</v>
      </c>
      <c r="Q4" s="96">
        <f t="shared" ref="Q4:Q12" si="0">O4/$P$39</f>
        <v>0</v>
      </c>
      <c r="R4" s="97">
        <f t="shared" ref="R4:R12" si="1">P4/$P$39</f>
        <v>0</v>
      </c>
      <c r="S4" s="51">
        <f>1.3*1.04*1</f>
        <v>1.3520000000000001</v>
      </c>
      <c r="T4" s="51"/>
      <c r="V4" s="57"/>
      <c r="W4" s="56"/>
      <c r="Y4" s="60"/>
    </row>
    <row r="5" spans="1:25" ht="39.75" customHeight="1" x14ac:dyDescent="0.25">
      <c r="A5" s="86">
        <v>2</v>
      </c>
      <c r="B5" s="87">
        <v>104</v>
      </c>
      <c r="C5" s="99" t="s">
        <v>51</v>
      </c>
      <c r="D5" s="88" t="s">
        <v>42</v>
      </c>
      <c r="E5" s="89">
        <v>11265400</v>
      </c>
      <c r="F5" s="103">
        <v>75</v>
      </c>
      <c r="G5" s="108" t="s">
        <v>80</v>
      </c>
      <c r="H5" s="90">
        <f>S5*F5*E5</f>
        <v>1142311560</v>
      </c>
      <c r="I5" s="91">
        <v>0.06</v>
      </c>
      <c r="J5" s="92">
        <f t="shared" ref="J5:J9" si="2">I5*$H$37</f>
        <v>18533579806.799999</v>
      </c>
      <c r="K5" s="100">
        <v>0</v>
      </c>
      <c r="L5" s="93">
        <f>K5*E5*S5</f>
        <v>0</v>
      </c>
      <c r="M5" s="94"/>
      <c r="N5" s="93">
        <v>0</v>
      </c>
      <c r="O5" s="95">
        <f>M5*S5*E5</f>
        <v>0</v>
      </c>
      <c r="P5" s="93">
        <f>N5*E5*S5</f>
        <v>0</v>
      </c>
      <c r="Q5" s="96">
        <f t="shared" si="0"/>
        <v>0</v>
      </c>
      <c r="R5" s="97">
        <f t="shared" si="1"/>
        <v>0</v>
      </c>
      <c r="S5" s="51">
        <f t="shared" ref="S5:S6" si="3">1.3*1.04*1</f>
        <v>1.3520000000000001</v>
      </c>
      <c r="T5" s="51"/>
      <c r="V5" s="57"/>
      <c r="W5" s="56"/>
      <c r="Y5" s="60"/>
    </row>
    <row r="6" spans="1:25" ht="38.25" customHeight="1" x14ac:dyDescent="0.25">
      <c r="A6" s="86">
        <v>3</v>
      </c>
      <c r="B6" s="87">
        <v>106</v>
      </c>
      <c r="C6" s="99" t="s">
        <v>43</v>
      </c>
      <c r="D6" s="88" t="s">
        <v>42</v>
      </c>
      <c r="E6" s="89">
        <v>3296566.67</v>
      </c>
      <c r="F6" s="103">
        <v>144</v>
      </c>
      <c r="G6" s="108" t="s">
        <v>80</v>
      </c>
      <c r="H6" s="90">
        <f>S6*F6*E6</f>
        <v>641801971.84896004</v>
      </c>
      <c r="I6" s="91">
        <v>0.06</v>
      </c>
      <c r="J6" s="92">
        <f t="shared" si="2"/>
        <v>18533579806.799999</v>
      </c>
      <c r="K6" s="100">
        <v>144</v>
      </c>
      <c r="L6" s="93">
        <f>K6*E6*S6</f>
        <v>641801971.84896004</v>
      </c>
      <c r="M6" s="94"/>
      <c r="N6" s="93">
        <v>0</v>
      </c>
      <c r="O6" s="95">
        <f>M6*S6*E6</f>
        <v>0</v>
      </c>
      <c r="P6" s="93">
        <f>N6*E6*S6</f>
        <v>0</v>
      </c>
      <c r="Q6" s="96">
        <f t="shared" si="0"/>
        <v>0</v>
      </c>
      <c r="R6" s="97">
        <f t="shared" si="1"/>
        <v>0</v>
      </c>
      <c r="S6" s="51">
        <f t="shared" si="3"/>
        <v>1.3520000000000001</v>
      </c>
      <c r="T6" s="51"/>
      <c r="V6" s="57"/>
      <c r="W6" s="56"/>
      <c r="Y6" s="60"/>
    </row>
    <row r="7" spans="1:25" ht="36.950000000000003" customHeight="1" x14ac:dyDescent="0.25">
      <c r="A7" s="40">
        <v>4</v>
      </c>
      <c r="B7" s="41">
        <v>200</v>
      </c>
      <c r="C7" s="83" t="s">
        <v>60</v>
      </c>
      <c r="D7" s="52" t="s">
        <v>38</v>
      </c>
      <c r="E7" s="84">
        <v>30743.200000000001</v>
      </c>
      <c r="F7" s="104">
        <v>27000</v>
      </c>
      <c r="G7" s="109" t="s">
        <v>81</v>
      </c>
      <c r="H7" s="43">
        <f t="shared" ref="H7:H34" si="4">S7*F7*E7</f>
        <v>1458924704.6400001</v>
      </c>
      <c r="I7" s="44">
        <v>0.06</v>
      </c>
      <c r="J7" s="45">
        <f t="shared" si="2"/>
        <v>18533579806.799999</v>
      </c>
      <c r="K7" s="85">
        <v>27000</v>
      </c>
      <c r="L7" s="46">
        <f t="shared" ref="L7:L34" si="5">K7*E7*S7</f>
        <v>1458924704.6400003</v>
      </c>
      <c r="M7" s="47">
        <v>0</v>
      </c>
      <c r="N7" s="46">
        <f>K7-F7</f>
        <v>0</v>
      </c>
      <c r="O7" s="48">
        <f t="shared" ref="O7:O34" si="6">M7*S7*E7</f>
        <v>0</v>
      </c>
      <c r="P7" s="46">
        <f t="shared" ref="P7:P34" si="7">N7*E7*S7</f>
        <v>0</v>
      </c>
      <c r="Q7" s="49">
        <f t="shared" si="0"/>
        <v>0</v>
      </c>
      <c r="R7" s="50">
        <f t="shared" si="1"/>
        <v>0</v>
      </c>
      <c r="S7" s="106">
        <f>1.3*1.04*1.3</f>
        <v>1.7576000000000003</v>
      </c>
      <c r="V7" s="57"/>
      <c r="W7" s="56"/>
      <c r="Y7" s="61"/>
    </row>
    <row r="8" spans="1:25" ht="36.950000000000003" customHeight="1" x14ac:dyDescent="0.25">
      <c r="A8" s="40">
        <v>5</v>
      </c>
      <c r="B8" s="41">
        <v>201</v>
      </c>
      <c r="C8" s="83" t="s">
        <v>44</v>
      </c>
      <c r="D8" s="52" t="s">
        <v>38</v>
      </c>
      <c r="E8" s="84">
        <v>70150.7</v>
      </c>
      <c r="F8" s="104">
        <v>1400</v>
      </c>
      <c r="G8" s="109" t="s">
        <v>81</v>
      </c>
      <c r="H8" s="43">
        <f t="shared" si="4"/>
        <v>172615618.44800001</v>
      </c>
      <c r="I8" s="44">
        <v>0.06</v>
      </c>
      <c r="J8" s="45">
        <f t="shared" si="2"/>
        <v>18533579806.799999</v>
      </c>
      <c r="K8" s="85">
        <f>[1]خاكريزي!$K$65</f>
        <v>10948</v>
      </c>
      <c r="L8" s="46">
        <f t="shared" si="5"/>
        <v>1349854136.2633603</v>
      </c>
      <c r="M8" s="47"/>
      <c r="N8" s="46">
        <f>K8-F8</f>
        <v>9548</v>
      </c>
      <c r="O8" s="48">
        <f t="shared" si="6"/>
        <v>0</v>
      </c>
      <c r="P8" s="46">
        <f t="shared" si="7"/>
        <v>1177238517.8153603</v>
      </c>
      <c r="Q8" s="49">
        <f t="shared" si="0"/>
        <v>0</v>
      </c>
      <c r="R8" s="50">
        <f t="shared" si="1"/>
        <v>3.8111531504024807E-3</v>
      </c>
      <c r="S8" s="106">
        <f t="shared" ref="S8:S19" si="8">1.3*1.04*1.3</f>
        <v>1.7576000000000003</v>
      </c>
      <c r="V8" s="57"/>
      <c r="W8" s="56"/>
      <c r="Y8" s="61"/>
    </row>
    <row r="9" spans="1:25" ht="36.950000000000003" hidden="1" customHeight="1" x14ac:dyDescent="0.25">
      <c r="A9" s="40">
        <v>5</v>
      </c>
      <c r="B9" s="41">
        <v>204</v>
      </c>
      <c r="C9" s="83" t="s">
        <v>53</v>
      </c>
      <c r="D9" s="52" t="s">
        <v>42</v>
      </c>
      <c r="E9" s="84"/>
      <c r="F9" s="104"/>
      <c r="G9" s="109" t="s">
        <v>81</v>
      </c>
      <c r="H9" s="43">
        <f t="shared" si="4"/>
        <v>0</v>
      </c>
      <c r="I9" s="44">
        <v>0.06</v>
      </c>
      <c r="J9" s="45">
        <f t="shared" si="2"/>
        <v>18533579806.799999</v>
      </c>
      <c r="K9" s="85">
        <f t="shared" ref="K9:K25" si="9">F9</f>
        <v>0</v>
      </c>
      <c r="L9" s="46">
        <f t="shared" si="5"/>
        <v>0</v>
      </c>
      <c r="M9" s="47">
        <f t="shared" ref="M9:M34" si="10">K9-F9</f>
        <v>0</v>
      </c>
      <c r="N9" s="46"/>
      <c r="O9" s="48">
        <f t="shared" si="6"/>
        <v>0</v>
      </c>
      <c r="P9" s="46">
        <f t="shared" si="7"/>
        <v>0</v>
      </c>
      <c r="Q9" s="49">
        <f t="shared" si="0"/>
        <v>0</v>
      </c>
      <c r="R9" s="50">
        <f t="shared" si="1"/>
        <v>0</v>
      </c>
      <c r="S9" s="106">
        <f t="shared" si="8"/>
        <v>1.7576000000000003</v>
      </c>
      <c r="V9" s="57"/>
      <c r="W9" s="56"/>
      <c r="Y9" s="61"/>
    </row>
    <row r="10" spans="1:25" ht="36.950000000000003" hidden="1" customHeight="1" x14ac:dyDescent="0.25">
      <c r="A10" s="40">
        <v>5</v>
      </c>
      <c r="B10" s="41">
        <v>209</v>
      </c>
      <c r="C10" s="83" t="s">
        <v>54</v>
      </c>
      <c r="D10" s="52" t="s">
        <v>42</v>
      </c>
      <c r="E10" s="84"/>
      <c r="F10" s="104"/>
      <c r="G10" s="109" t="s">
        <v>81</v>
      </c>
      <c r="H10" s="43">
        <f t="shared" si="4"/>
        <v>0</v>
      </c>
      <c r="I10" s="44">
        <v>1</v>
      </c>
      <c r="J10" s="45">
        <f>I10*H10</f>
        <v>0</v>
      </c>
      <c r="K10" s="85">
        <f t="shared" si="9"/>
        <v>0</v>
      </c>
      <c r="L10" s="46">
        <f t="shared" si="5"/>
        <v>0</v>
      </c>
      <c r="M10" s="47">
        <f t="shared" si="10"/>
        <v>0</v>
      </c>
      <c r="N10" s="46">
        <v>0</v>
      </c>
      <c r="O10" s="48">
        <f t="shared" si="6"/>
        <v>0</v>
      </c>
      <c r="P10" s="46">
        <f t="shared" si="7"/>
        <v>0</v>
      </c>
      <c r="Q10" s="49">
        <f t="shared" si="0"/>
        <v>0</v>
      </c>
      <c r="R10" s="50">
        <f t="shared" si="1"/>
        <v>0</v>
      </c>
      <c r="S10" s="106">
        <f t="shared" si="8"/>
        <v>1.7576000000000003</v>
      </c>
      <c r="V10" s="57"/>
      <c r="W10" s="56"/>
      <c r="Y10" s="61"/>
    </row>
    <row r="11" spans="1:25" ht="36.950000000000003" hidden="1" customHeight="1" x14ac:dyDescent="0.25">
      <c r="A11" s="40">
        <v>5</v>
      </c>
      <c r="B11" s="41">
        <v>210</v>
      </c>
      <c r="C11" s="83" t="s">
        <v>55</v>
      </c>
      <c r="D11" s="52" t="s">
        <v>42</v>
      </c>
      <c r="E11" s="84"/>
      <c r="F11" s="104"/>
      <c r="G11" s="109" t="s">
        <v>81</v>
      </c>
      <c r="H11" s="43">
        <f t="shared" si="4"/>
        <v>0</v>
      </c>
      <c r="I11" s="44">
        <v>0.06</v>
      </c>
      <c r="J11" s="45">
        <f>I11*$H$37</f>
        <v>18533579806.799999</v>
      </c>
      <c r="K11" s="85">
        <f t="shared" si="9"/>
        <v>0</v>
      </c>
      <c r="L11" s="46">
        <f t="shared" si="5"/>
        <v>0</v>
      </c>
      <c r="M11" s="47">
        <f t="shared" si="10"/>
        <v>0</v>
      </c>
      <c r="N11" s="46">
        <f t="shared" ref="N11:N24" si="11">K11-F11</f>
        <v>0</v>
      </c>
      <c r="O11" s="48">
        <f t="shared" si="6"/>
        <v>0</v>
      </c>
      <c r="P11" s="46">
        <f t="shared" si="7"/>
        <v>0</v>
      </c>
      <c r="Q11" s="49">
        <f t="shared" si="0"/>
        <v>0</v>
      </c>
      <c r="R11" s="50">
        <f t="shared" si="1"/>
        <v>0</v>
      </c>
      <c r="S11" s="106">
        <f t="shared" si="8"/>
        <v>1.7576000000000003</v>
      </c>
      <c r="V11" s="57"/>
      <c r="W11" s="56"/>
      <c r="Y11" s="61"/>
    </row>
    <row r="12" spans="1:25" s="39" customFormat="1" ht="36.950000000000003" customHeight="1" x14ac:dyDescent="0.25">
      <c r="A12" s="40">
        <v>6</v>
      </c>
      <c r="B12" s="41" t="s">
        <v>61</v>
      </c>
      <c r="C12" s="83" t="s">
        <v>52</v>
      </c>
      <c r="D12" s="52" t="s">
        <v>42</v>
      </c>
      <c r="E12" s="84">
        <v>476800</v>
      </c>
      <c r="F12" s="104">
        <v>485</v>
      </c>
      <c r="G12" s="109" t="s">
        <v>81</v>
      </c>
      <c r="H12" s="43">
        <f t="shared" si="4"/>
        <v>406441484.80000007</v>
      </c>
      <c r="I12" s="44">
        <v>0.06</v>
      </c>
      <c r="J12" s="45">
        <f>I12*H37</f>
        <v>18533579806.799999</v>
      </c>
      <c r="K12" s="85">
        <f>[1]خاکبرداری!$N$59</f>
        <v>860</v>
      </c>
      <c r="L12" s="46">
        <f t="shared" si="5"/>
        <v>720700364.80000007</v>
      </c>
      <c r="M12" s="47"/>
      <c r="N12" s="46">
        <f t="shared" si="11"/>
        <v>375</v>
      </c>
      <c r="O12" s="48">
        <f t="shared" si="6"/>
        <v>0</v>
      </c>
      <c r="P12" s="46">
        <f t="shared" si="7"/>
        <v>314258880.00000006</v>
      </c>
      <c r="Q12" s="49">
        <f t="shared" si="0"/>
        <v>0</v>
      </c>
      <c r="R12" s="50">
        <f t="shared" si="1"/>
        <v>1.0173713333611826E-3</v>
      </c>
      <c r="S12" s="106">
        <f t="shared" si="8"/>
        <v>1.7576000000000003</v>
      </c>
      <c r="T12" s="1"/>
      <c r="V12" s="57"/>
      <c r="W12" s="56"/>
      <c r="Y12" s="61"/>
    </row>
    <row r="13" spans="1:25" s="39" customFormat="1" ht="36.950000000000003" customHeight="1" x14ac:dyDescent="0.25">
      <c r="A13" s="40">
        <v>7</v>
      </c>
      <c r="B13" s="41">
        <v>213</v>
      </c>
      <c r="C13" s="83" t="s">
        <v>62</v>
      </c>
      <c r="D13" s="52" t="s">
        <v>42</v>
      </c>
      <c r="E13" s="84">
        <v>560300</v>
      </c>
      <c r="F13" s="104">
        <v>1700</v>
      </c>
      <c r="G13" s="109" t="s">
        <v>81</v>
      </c>
      <c r="H13" s="43">
        <f t="shared" si="4"/>
        <v>1674131576.0000002</v>
      </c>
      <c r="I13" s="44">
        <v>0.06</v>
      </c>
      <c r="J13" s="45">
        <f>I13*H37</f>
        <v>18533579806.799999</v>
      </c>
      <c r="K13" s="85">
        <f>[1]خاکبرداری!$O$59</f>
        <v>3015</v>
      </c>
      <c r="L13" s="46">
        <f t="shared" si="5"/>
        <v>2969121589.2000003</v>
      </c>
      <c r="M13" s="47"/>
      <c r="N13" s="46">
        <f t="shared" si="11"/>
        <v>1315</v>
      </c>
      <c r="O13" s="48">
        <f t="shared" si="6"/>
        <v>0</v>
      </c>
      <c r="P13" s="46">
        <f t="shared" si="7"/>
        <v>1294990013.2000003</v>
      </c>
      <c r="Q13" s="49">
        <f t="shared" ref="Q13:R19" si="12">O13/$P$39</f>
        <v>0</v>
      </c>
      <c r="R13" s="50">
        <f t="shared" si="12"/>
        <v>4.1923579579316878E-3</v>
      </c>
      <c r="S13" s="106">
        <f t="shared" si="8"/>
        <v>1.7576000000000003</v>
      </c>
      <c r="T13" s="1"/>
      <c r="V13" s="57"/>
      <c r="W13" s="56"/>
      <c r="Y13" s="61"/>
    </row>
    <row r="14" spans="1:25" s="39" customFormat="1" ht="36.950000000000003" customHeight="1" x14ac:dyDescent="0.25">
      <c r="A14" s="40">
        <v>8</v>
      </c>
      <c r="B14" s="41">
        <v>214</v>
      </c>
      <c r="C14" s="83" t="s">
        <v>63</v>
      </c>
      <c r="D14" s="52" t="s">
        <v>42</v>
      </c>
      <c r="E14" s="84">
        <v>643300</v>
      </c>
      <c r="F14" s="104">
        <v>1455</v>
      </c>
      <c r="G14" s="109" t="s">
        <v>81</v>
      </c>
      <c r="H14" s="43">
        <f t="shared" si="4"/>
        <v>1645116236.4000003</v>
      </c>
      <c r="I14" s="44">
        <v>0.06</v>
      </c>
      <c r="J14" s="45">
        <f>I14*H37</f>
        <v>18533579806.799999</v>
      </c>
      <c r="K14" s="85">
        <f>[1]خاکبرداری!$P$59</f>
        <v>4740</v>
      </c>
      <c r="L14" s="46">
        <f t="shared" si="5"/>
        <v>5359347739.2000008</v>
      </c>
      <c r="M14" s="47"/>
      <c r="N14" s="46">
        <f t="shared" si="11"/>
        <v>3285</v>
      </c>
      <c r="O14" s="48">
        <f t="shared" si="6"/>
        <v>0</v>
      </c>
      <c r="P14" s="46">
        <f t="shared" si="7"/>
        <v>3714231502.8000007</v>
      </c>
      <c r="Q14" s="49">
        <f t="shared" si="12"/>
        <v>0</v>
      </c>
      <c r="R14" s="50">
        <f t="shared" si="12"/>
        <v>1.2024330565983512E-2</v>
      </c>
      <c r="S14" s="106">
        <f t="shared" si="8"/>
        <v>1.7576000000000003</v>
      </c>
      <c r="T14" s="1"/>
      <c r="V14" s="57"/>
      <c r="W14" s="56"/>
      <c r="Y14" s="61"/>
    </row>
    <row r="15" spans="1:25" s="39" customFormat="1" ht="36.950000000000003" customHeight="1" x14ac:dyDescent="0.25">
      <c r="A15" s="40">
        <v>9</v>
      </c>
      <c r="B15" s="41">
        <v>215</v>
      </c>
      <c r="C15" s="83" t="s">
        <v>64</v>
      </c>
      <c r="D15" s="52" t="s">
        <v>42</v>
      </c>
      <c r="E15" s="84">
        <v>725300</v>
      </c>
      <c r="F15" s="104">
        <v>970</v>
      </c>
      <c r="G15" s="109" t="s">
        <v>81</v>
      </c>
      <c r="H15" s="43">
        <f t="shared" si="4"/>
        <v>1236543661.6000001</v>
      </c>
      <c r="I15" s="44">
        <v>0.06</v>
      </c>
      <c r="J15" s="45">
        <f>I15*H37</f>
        <v>18533579806.799999</v>
      </c>
      <c r="K15" s="85">
        <v>0</v>
      </c>
      <c r="L15" s="46">
        <f t="shared" si="5"/>
        <v>0</v>
      </c>
      <c r="M15" s="47">
        <f t="shared" ref="M15:M19" si="13">K15-F15</f>
        <v>-970</v>
      </c>
      <c r="N15" s="46"/>
      <c r="O15" s="48">
        <f t="shared" si="6"/>
        <v>-1236543661.6000001</v>
      </c>
      <c r="P15" s="46">
        <f t="shared" si="7"/>
        <v>0</v>
      </c>
      <c r="Q15" s="49">
        <f t="shared" si="12"/>
        <v>-4.003145666914204E-3</v>
      </c>
      <c r="R15" s="50">
        <f t="shared" si="12"/>
        <v>0</v>
      </c>
      <c r="S15" s="106">
        <f t="shared" si="8"/>
        <v>1.7576000000000003</v>
      </c>
      <c r="T15" s="1"/>
      <c r="V15" s="57"/>
      <c r="W15" s="56"/>
      <c r="Y15" s="61"/>
    </row>
    <row r="16" spans="1:25" s="39" customFormat="1" ht="36.950000000000003" customHeight="1" x14ac:dyDescent="0.25">
      <c r="A16" s="40">
        <v>10</v>
      </c>
      <c r="B16" s="41">
        <v>216</v>
      </c>
      <c r="C16" s="83" t="s">
        <v>65</v>
      </c>
      <c r="D16" s="52" t="s">
        <v>42</v>
      </c>
      <c r="E16" s="84">
        <v>808300</v>
      </c>
      <c r="F16" s="104">
        <v>250</v>
      </c>
      <c r="G16" s="109" t="s">
        <v>81</v>
      </c>
      <c r="H16" s="43">
        <f t="shared" si="4"/>
        <v>355167020.00000006</v>
      </c>
      <c r="I16" s="44">
        <v>0.06</v>
      </c>
      <c r="J16" s="45">
        <f t="shared" ref="J16:J19" si="14">I16*$H$37</f>
        <v>18533579806.799999</v>
      </c>
      <c r="K16" s="85">
        <v>0</v>
      </c>
      <c r="L16" s="46">
        <f t="shared" si="5"/>
        <v>0</v>
      </c>
      <c r="M16" s="47">
        <f t="shared" si="13"/>
        <v>-250</v>
      </c>
      <c r="N16" s="46"/>
      <c r="O16" s="48">
        <f t="shared" si="6"/>
        <v>-355167020.00000006</v>
      </c>
      <c r="P16" s="46">
        <f t="shared" si="7"/>
        <v>0</v>
      </c>
      <c r="Q16" s="49">
        <f t="shared" si="12"/>
        <v>-1.1498059965825557E-3</v>
      </c>
      <c r="R16" s="50">
        <f t="shared" si="12"/>
        <v>0</v>
      </c>
      <c r="S16" s="106">
        <f t="shared" si="8"/>
        <v>1.7576000000000003</v>
      </c>
      <c r="T16" s="1"/>
      <c r="V16" s="57"/>
      <c r="W16" s="56"/>
      <c r="Y16" s="61"/>
    </row>
    <row r="17" spans="1:25" s="39" customFormat="1" ht="36.950000000000003" customHeight="1" x14ac:dyDescent="0.25">
      <c r="A17" s="40">
        <v>11</v>
      </c>
      <c r="B17" s="41">
        <v>230</v>
      </c>
      <c r="C17" s="83" t="s">
        <v>66</v>
      </c>
      <c r="D17" s="52" t="s">
        <v>42</v>
      </c>
      <c r="E17" s="84">
        <v>805488</v>
      </c>
      <c r="F17" s="104">
        <v>1250</v>
      </c>
      <c r="G17" s="109" t="s">
        <v>81</v>
      </c>
      <c r="H17" s="43">
        <f t="shared" si="4"/>
        <v>1769657136.0000005</v>
      </c>
      <c r="I17" s="44">
        <v>0.06</v>
      </c>
      <c r="J17" s="45">
        <f t="shared" si="14"/>
        <v>18533579806.799999</v>
      </c>
      <c r="K17" s="85">
        <v>1250</v>
      </c>
      <c r="L17" s="46">
        <f t="shared" si="5"/>
        <v>1769657136.0000002</v>
      </c>
      <c r="M17" s="47">
        <f t="shared" si="13"/>
        <v>0</v>
      </c>
      <c r="N17" s="46"/>
      <c r="O17" s="48">
        <f t="shared" si="6"/>
        <v>0</v>
      </c>
      <c r="P17" s="46">
        <f t="shared" si="7"/>
        <v>0</v>
      </c>
      <c r="Q17" s="49">
        <f t="shared" si="12"/>
        <v>0</v>
      </c>
      <c r="R17" s="50">
        <f t="shared" si="12"/>
        <v>0</v>
      </c>
      <c r="S17" s="106">
        <f t="shared" si="8"/>
        <v>1.7576000000000003</v>
      </c>
      <c r="T17" s="1"/>
      <c r="V17" s="57"/>
      <c r="W17" s="56"/>
      <c r="Y17" s="61"/>
    </row>
    <row r="18" spans="1:25" s="39" customFormat="1" ht="36.950000000000003" customHeight="1" x14ac:dyDescent="0.25">
      <c r="A18" s="40">
        <v>12</v>
      </c>
      <c r="B18" s="41">
        <v>231</v>
      </c>
      <c r="C18" s="83" t="s">
        <v>67</v>
      </c>
      <c r="D18" s="52" t="s">
        <v>42</v>
      </c>
      <c r="E18" s="84">
        <v>839988</v>
      </c>
      <c r="F18" s="104">
        <v>1250</v>
      </c>
      <c r="G18" s="109" t="s">
        <v>81</v>
      </c>
      <c r="H18" s="43">
        <f t="shared" si="4"/>
        <v>1845453636.0000005</v>
      </c>
      <c r="I18" s="44">
        <v>0.06</v>
      </c>
      <c r="J18" s="45">
        <f t="shared" si="14"/>
        <v>18533579806.799999</v>
      </c>
      <c r="K18" s="85">
        <f t="shared" ref="K18:K19" si="15">F18</f>
        <v>1250</v>
      </c>
      <c r="L18" s="46">
        <f t="shared" si="5"/>
        <v>1845453636.0000002</v>
      </c>
      <c r="M18" s="47">
        <f t="shared" si="13"/>
        <v>0</v>
      </c>
      <c r="N18" s="46">
        <f t="shared" si="11"/>
        <v>0</v>
      </c>
      <c r="O18" s="48">
        <f t="shared" si="6"/>
        <v>0</v>
      </c>
      <c r="P18" s="46">
        <f t="shared" si="7"/>
        <v>0</v>
      </c>
      <c r="Q18" s="49">
        <f t="shared" si="12"/>
        <v>0</v>
      </c>
      <c r="R18" s="50">
        <f t="shared" si="12"/>
        <v>0</v>
      </c>
      <c r="S18" s="106">
        <f t="shared" si="8"/>
        <v>1.7576000000000003</v>
      </c>
      <c r="T18" s="1"/>
      <c r="V18" s="57"/>
      <c r="W18" s="56"/>
      <c r="Y18" s="61"/>
    </row>
    <row r="19" spans="1:25" s="39" customFormat="1" ht="36.950000000000003" customHeight="1" x14ac:dyDescent="0.25">
      <c r="A19" s="40">
        <v>13</v>
      </c>
      <c r="B19" s="41">
        <v>232</v>
      </c>
      <c r="C19" s="83" t="s">
        <v>68</v>
      </c>
      <c r="D19" s="52" t="s">
        <v>42</v>
      </c>
      <c r="E19" s="84">
        <v>867488</v>
      </c>
      <c r="F19" s="104">
        <v>2500</v>
      </c>
      <c r="G19" s="109" t="s">
        <v>81</v>
      </c>
      <c r="H19" s="43">
        <f t="shared" si="4"/>
        <v>3811742272.000001</v>
      </c>
      <c r="I19" s="44">
        <v>0.06</v>
      </c>
      <c r="J19" s="45">
        <f t="shared" si="14"/>
        <v>18533579806.799999</v>
      </c>
      <c r="K19" s="85">
        <f t="shared" si="15"/>
        <v>2500</v>
      </c>
      <c r="L19" s="46">
        <f t="shared" si="5"/>
        <v>3811742272.0000005</v>
      </c>
      <c r="M19" s="47">
        <f t="shared" si="13"/>
        <v>0</v>
      </c>
      <c r="N19" s="46">
        <f t="shared" si="11"/>
        <v>0</v>
      </c>
      <c r="O19" s="48">
        <f t="shared" si="6"/>
        <v>0</v>
      </c>
      <c r="P19" s="46">
        <f t="shared" si="7"/>
        <v>0</v>
      </c>
      <c r="Q19" s="49">
        <f t="shared" si="12"/>
        <v>0</v>
      </c>
      <c r="R19" s="50">
        <f t="shared" si="12"/>
        <v>0</v>
      </c>
      <c r="S19" s="106">
        <f t="shared" si="8"/>
        <v>1.7576000000000003</v>
      </c>
      <c r="T19" s="1"/>
      <c r="V19" s="57"/>
      <c r="W19" s="56"/>
      <c r="Y19" s="61"/>
    </row>
    <row r="20" spans="1:25" ht="36.950000000000003" customHeight="1" x14ac:dyDescent="0.25">
      <c r="A20" s="86">
        <v>14</v>
      </c>
      <c r="B20" s="87">
        <v>301</v>
      </c>
      <c r="C20" s="111" t="s">
        <v>45</v>
      </c>
      <c r="D20" s="88" t="s">
        <v>42</v>
      </c>
      <c r="E20" s="89">
        <v>1331940</v>
      </c>
      <c r="F20" s="103">
        <v>750</v>
      </c>
      <c r="G20" s="108" t="s">
        <v>82</v>
      </c>
      <c r="H20" s="90">
        <f>S20*F20*E20</f>
        <v>1844361825.6959999</v>
      </c>
      <c r="I20" s="91">
        <v>0.06</v>
      </c>
      <c r="J20" s="92">
        <f>I20*$H$37</f>
        <v>18533579806.799999</v>
      </c>
      <c r="K20" s="103">
        <f>[1]روسازي!$Q$64</f>
        <v>1080</v>
      </c>
      <c r="L20" s="93">
        <f t="shared" si="5"/>
        <v>2655881029.0022402</v>
      </c>
      <c r="M20" s="103"/>
      <c r="N20" s="93">
        <f t="shared" si="11"/>
        <v>330</v>
      </c>
      <c r="O20" s="95">
        <f>M20*S20*E20</f>
        <v>0</v>
      </c>
      <c r="P20" s="93">
        <f t="shared" si="7"/>
        <v>811519203.30623996</v>
      </c>
      <c r="Q20" s="96">
        <f t="shared" ref="Q20:Q34" si="16">O20/$P$39</f>
        <v>0</v>
      </c>
      <c r="R20" s="97">
        <f t="shared" ref="R20:R34" si="17">P20/$P$39</f>
        <v>2.6271855036073244E-3</v>
      </c>
      <c r="S20" s="1">
        <f>1.3*1.04*1.3656</f>
        <v>1.8462912</v>
      </c>
      <c r="V20" s="57"/>
      <c r="W20" s="56"/>
      <c r="Y20" s="62"/>
    </row>
    <row r="21" spans="1:25" ht="36.950000000000003" customHeight="1" x14ac:dyDescent="0.25">
      <c r="A21" s="86">
        <v>15</v>
      </c>
      <c r="B21" s="87">
        <v>302</v>
      </c>
      <c r="C21" s="111" t="s">
        <v>46</v>
      </c>
      <c r="D21" s="88" t="s">
        <v>42</v>
      </c>
      <c r="E21" s="89">
        <v>2187940</v>
      </c>
      <c r="F21" s="103">
        <v>4850</v>
      </c>
      <c r="G21" s="108" t="str">
        <f>$G$20</f>
        <v>1.3*1.04*1.3656</v>
      </c>
      <c r="H21" s="90">
        <f t="shared" si="4"/>
        <v>19591935685.420799</v>
      </c>
      <c r="I21" s="91">
        <v>1.5</v>
      </c>
      <c r="J21" s="98">
        <f>H21*I21</f>
        <v>29387903528.131199</v>
      </c>
      <c r="K21" s="103">
        <v>4850</v>
      </c>
      <c r="L21" s="93">
        <f t="shared" si="5"/>
        <v>19591935685.420799</v>
      </c>
      <c r="M21" s="103">
        <f t="shared" si="10"/>
        <v>0</v>
      </c>
      <c r="N21" s="93"/>
      <c r="O21" s="95">
        <f t="shared" si="6"/>
        <v>0</v>
      </c>
      <c r="P21" s="93">
        <f t="shared" si="7"/>
        <v>0</v>
      </c>
      <c r="Q21" s="96">
        <f t="shared" si="16"/>
        <v>0</v>
      </c>
      <c r="R21" s="97">
        <f t="shared" si="17"/>
        <v>0</v>
      </c>
      <c r="S21" s="1">
        <f>1.3*1.04*1.3656</f>
        <v>1.8462912</v>
      </c>
      <c r="V21" s="57"/>
      <c r="W21" s="56"/>
      <c r="Y21" s="62"/>
    </row>
    <row r="22" spans="1:25" ht="36.950000000000003" customHeight="1" x14ac:dyDescent="0.25">
      <c r="A22" s="112">
        <v>16</v>
      </c>
      <c r="B22" s="113">
        <v>401</v>
      </c>
      <c r="C22" s="114" t="s">
        <v>39</v>
      </c>
      <c r="D22" s="115" t="s">
        <v>40</v>
      </c>
      <c r="E22" s="116">
        <v>184640</v>
      </c>
      <c r="F22" s="117">
        <v>40000</v>
      </c>
      <c r="G22" s="118" t="s">
        <v>83</v>
      </c>
      <c r="H22" s="119">
        <f t="shared" si="4"/>
        <v>16475796480</v>
      </c>
      <c r="I22" s="120">
        <v>1.5</v>
      </c>
      <c r="J22" s="121">
        <f>H22*I22</f>
        <v>24713694720</v>
      </c>
      <c r="K22" s="122">
        <v>40000</v>
      </c>
      <c r="L22" s="123">
        <f t="shared" si="5"/>
        <v>16475796480</v>
      </c>
      <c r="M22" s="124"/>
      <c r="N22" s="123">
        <f t="shared" si="11"/>
        <v>0</v>
      </c>
      <c r="O22" s="125">
        <f t="shared" si="6"/>
        <v>0</v>
      </c>
      <c r="P22" s="123">
        <f t="shared" si="7"/>
        <v>0</v>
      </c>
      <c r="Q22" s="126">
        <f t="shared" si="16"/>
        <v>0</v>
      </c>
      <c r="R22" s="127">
        <f t="shared" si="17"/>
        <v>0</v>
      </c>
      <c r="S22" s="107">
        <f>1.3*1.04*1.65</f>
        <v>2.2307999999999999</v>
      </c>
      <c r="V22" s="57"/>
      <c r="W22" s="56"/>
      <c r="Y22" s="61"/>
    </row>
    <row r="23" spans="1:25" ht="36.950000000000003" customHeight="1" x14ac:dyDescent="0.25">
      <c r="A23" s="112">
        <v>17</v>
      </c>
      <c r="B23" s="113">
        <v>402</v>
      </c>
      <c r="C23" s="114" t="s">
        <v>69</v>
      </c>
      <c r="D23" s="115" t="s">
        <v>40</v>
      </c>
      <c r="E23" s="116">
        <v>123640</v>
      </c>
      <c r="F23" s="117">
        <v>15000</v>
      </c>
      <c r="G23" s="118" t="str">
        <f>G22</f>
        <v>1.3*1.04*1.65</v>
      </c>
      <c r="H23" s="119">
        <f t="shared" si="4"/>
        <v>4137241680</v>
      </c>
      <c r="I23" s="120">
        <v>0.06</v>
      </c>
      <c r="J23" s="121">
        <f>I23*$H$37</f>
        <v>18533579806.799999</v>
      </c>
      <c r="K23" s="122">
        <v>15000</v>
      </c>
      <c r="L23" s="123">
        <f t="shared" si="5"/>
        <v>4137241680</v>
      </c>
      <c r="M23" s="124"/>
      <c r="N23" s="123">
        <f t="shared" si="11"/>
        <v>0</v>
      </c>
      <c r="O23" s="125">
        <f t="shared" si="6"/>
        <v>0</v>
      </c>
      <c r="P23" s="123">
        <f t="shared" si="7"/>
        <v>0</v>
      </c>
      <c r="Q23" s="126">
        <f t="shared" si="16"/>
        <v>0</v>
      </c>
      <c r="R23" s="127">
        <f t="shared" si="17"/>
        <v>0</v>
      </c>
      <c r="S23" s="107">
        <f t="shared" ref="S23:S24" si="18">1.3*1.04*1.65</f>
        <v>2.2307999999999999</v>
      </c>
      <c r="V23" s="57"/>
      <c r="W23" s="56"/>
      <c r="Y23" s="61"/>
    </row>
    <row r="24" spans="1:25" ht="36.950000000000003" customHeight="1" x14ac:dyDescent="0.25">
      <c r="A24" s="112">
        <v>18</v>
      </c>
      <c r="B24" s="113">
        <v>403</v>
      </c>
      <c r="C24" s="128" t="s">
        <v>47</v>
      </c>
      <c r="D24" s="129" t="s">
        <v>48</v>
      </c>
      <c r="E24" s="116">
        <v>208918</v>
      </c>
      <c r="F24" s="117">
        <v>295000</v>
      </c>
      <c r="G24" s="118" t="str">
        <f>$G$22</f>
        <v>1.3*1.04*1.65</v>
      </c>
      <c r="H24" s="119">
        <f t="shared" si="4"/>
        <v>137486010948</v>
      </c>
      <c r="I24" s="120">
        <v>0.2</v>
      </c>
      <c r="J24" s="121">
        <f>I24*H37</f>
        <v>61778599356</v>
      </c>
      <c r="K24" s="122">
        <v>334000</v>
      </c>
      <c r="L24" s="123">
        <f t="shared" si="5"/>
        <v>155662127649.60001</v>
      </c>
      <c r="M24" s="124"/>
      <c r="N24" s="123">
        <f t="shared" si="11"/>
        <v>39000</v>
      </c>
      <c r="O24" s="125">
        <f t="shared" si="6"/>
        <v>0</v>
      </c>
      <c r="P24" s="123">
        <f t="shared" si="7"/>
        <v>18176116701.599998</v>
      </c>
      <c r="Q24" s="126">
        <f t="shared" si="16"/>
        <v>0</v>
      </c>
      <c r="R24" s="127">
        <f t="shared" si="17"/>
        <v>5.8842760732919448E-2</v>
      </c>
      <c r="S24" s="107">
        <f t="shared" si="18"/>
        <v>2.2307999999999999</v>
      </c>
      <c r="V24" s="57"/>
      <c r="W24" s="56"/>
      <c r="Y24" s="61"/>
    </row>
    <row r="25" spans="1:25" ht="36.950000000000003" hidden="1" customHeight="1" x14ac:dyDescent="0.25">
      <c r="A25" s="86">
        <v>15</v>
      </c>
      <c r="B25" s="87">
        <v>503</v>
      </c>
      <c r="C25" s="101" t="s">
        <v>56</v>
      </c>
      <c r="D25" s="102" t="s">
        <v>40</v>
      </c>
      <c r="E25" s="89"/>
      <c r="F25" s="103"/>
      <c r="G25" s="108"/>
      <c r="H25" s="90">
        <f t="shared" si="4"/>
        <v>0</v>
      </c>
      <c r="I25" s="91"/>
      <c r="J25" s="92"/>
      <c r="K25" s="85">
        <f t="shared" si="9"/>
        <v>0</v>
      </c>
      <c r="L25" s="93">
        <f t="shared" si="5"/>
        <v>0</v>
      </c>
      <c r="M25" s="47">
        <f t="shared" si="10"/>
        <v>0</v>
      </c>
      <c r="N25" s="93">
        <v>0</v>
      </c>
      <c r="O25" s="95">
        <f t="shared" si="6"/>
        <v>0</v>
      </c>
      <c r="P25" s="93">
        <f t="shared" si="7"/>
        <v>0</v>
      </c>
      <c r="Q25" s="96">
        <f t="shared" si="16"/>
        <v>0</v>
      </c>
      <c r="R25" s="97">
        <f t="shared" si="17"/>
        <v>0</v>
      </c>
      <c r="S25" s="51">
        <v>1</v>
      </c>
      <c r="T25" s="51"/>
      <c r="V25" s="57"/>
      <c r="W25" s="56"/>
      <c r="Y25" s="59"/>
    </row>
    <row r="26" spans="1:25" ht="36.950000000000003" customHeight="1" x14ac:dyDescent="0.25">
      <c r="A26" s="40">
        <v>19</v>
      </c>
      <c r="B26" s="41">
        <v>601</v>
      </c>
      <c r="C26" s="42" t="s">
        <v>70</v>
      </c>
      <c r="D26" s="52" t="s">
        <v>38</v>
      </c>
      <c r="E26" s="84">
        <v>50088783.280000001</v>
      </c>
      <c r="F26" s="105">
        <v>18</v>
      </c>
      <c r="G26" s="109" t="s">
        <v>84</v>
      </c>
      <c r="H26" s="43">
        <f>S26*F26*E26</f>
        <v>1878540226.7420957</v>
      </c>
      <c r="I26" s="53">
        <v>0.06</v>
      </c>
      <c r="J26" s="45">
        <f>I26*$H$37</f>
        <v>18533579806.799999</v>
      </c>
      <c r="K26" s="85">
        <v>0</v>
      </c>
      <c r="L26" s="46">
        <f t="shared" si="5"/>
        <v>0</v>
      </c>
      <c r="M26" s="47">
        <f t="shared" si="10"/>
        <v>-18</v>
      </c>
      <c r="N26" s="46"/>
      <c r="O26" s="48">
        <f t="shared" si="6"/>
        <v>-1878540226.7420957</v>
      </c>
      <c r="P26" s="46">
        <f t="shared" si="7"/>
        <v>0</v>
      </c>
      <c r="Q26" s="49">
        <f t="shared" si="16"/>
        <v>-6.0815241728514515E-3</v>
      </c>
      <c r="R26" s="50">
        <f t="shared" si="17"/>
        <v>0</v>
      </c>
      <c r="S26" s="107">
        <f>1.3*1.04*1.5411</f>
        <v>2.0835672000000001</v>
      </c>
      <c r="T26" s="1">
        <f>1.3*1.04*1.5411</f>
        <v>2.0835672000000001</v>
      </c>
      <c r="V26" s="57"/>
      <c r="W26" s="56"/>
      <c r="Y26" s="59"/>
    </row>
    <row r="27" spans="1:25" ht="36.950000000000003" customHeight="1" x14ac:dyDescent="0.25">
      <c r="A27" s="40">
        <v>20</v>
      </c>
      <c r="B27" s="41">
        <v>602</v>
      </c>
      <c r="C27" s="42" t="s">
        <v>71</v>
      </c>
      <c r="D27" s="52" t="s">
        <v>38</v>
      </c>
      <c r="E27" s="84">
        <v>53187794.950000003</v>
      </c>
      <c r="F27" s="105">
        <v>163.68</v>
      </c>
      <c r="G27" s="109" t="s">
        <v>84</v>
      </c>
      <c r="H27" s="43">
        <f t="shared" si="4"/>
        <v>18139074069.296482</v>
      </c>
      <c r="I27" s="53">
        <v>1.5</v>
      </c>
      <c r="J27" s="45">
        <f>H27*I27</f>
        <v>27208611103.944725</v>
      </c>
      <c r="K27" s="85">
        <f>'[1]خلاصه ابنیه پل ها'!$N$35</f>
        <v>179.9</v>
      </c>
      <c r="L27" s="46">
        <f t="shared" si="5"/>
        <v>19936580065.166405</v>
      </c>
      <c r="M27" s="47"/>
      <c r="N27" s="46">
        <f>K27-F27</f>
        <v>16.22</v>
      </c>
      <c r="O27" s="48">
        <f t="shared" si="6"/>
        <v>0</v>
      </c>
      <c r="P27" s="46">
        <f t="shared" si="7"/>
        <v>1797505995.8699224</v>
      </c>
      <c r="Q27" s="49">
        <f t="shared" si="16"/>
        <v>0</v>
      </c>
      <c r="R27" s="50">
        <f t="shared" si="17"/>
        <v>5.8191866264619245E-3</v>
      </c>
      <c r="S27" s="107">
        <f>S26</f>
        <v>2.0835672000000001</v>
      </c>
      <c r="V27" s="57"/>
      <c r="W27" s="56"/>
      <c r="Y27" s="59"/>
    </row>
    <row r="28" spans="1:25" ht="36.950000000000003" customHeight="1" x14ac:dyDescent="0.25">
      <c r="A28" s="40">
        <v>21</v>
      </c>
      <c r="B28" s="41">
        <v>603</v>
      </c>
      <c r="C28" s="42" t="s">
        <v>72</v>
      </c>
      <c r="D28" s="52" t="s">
        <v>38</v>
      </c>
      <c r="E28" s="84">
        <v>51671310.850000001</v>
      </c>
      <c r="F28" s="105">
        <v>105.6</v>
      </c>
      <c r="G28" s="109" t="s">
        <v>84</v>
      </c>
      <c r="H28" s="43">
        <f t="shared" si="4"/>
        <v>11368964478.227571</v>
      </c>
      <c r="I28" s="53">
        <v>2</v>
      </c>
      <c r="J28" s="45">
        <f>I28*H28</f>
        <v>22737928956.455143</v>
      </c>
      <c r="K28" s="85">
        <f>'[1]خلاصه ابنیه پل ها'!$N$60</f>
        <v>23.79</v>
      </c>
      <c r="L28" s="46">
        <f t="shared" si="5"/>
        <v>2561246827.0552454</v>
      </c>
      <c r="M28" s="47">
        <f>K28-F28</f>
        <v>-81.81</v>
      </c>
      <c r="N28" s="46"/>
      <c r="O28" s="48">
        <f t="shared" si="6"/>
        <v>-8807717651.172327</v>
      </c>
      <c r="P28" s="46">
        <f t="shared" si="7"/>
        <v>0</v>
      </c>
      <c r="Q28" s="49">
        <f t="shared" si="16"/>
        <v>-2.8513814631561125E-2</v>
      </c>
      <c r="R28" s="50">
        <f t="shared" si="17"/>
        <v>0</v>
      </c>
      <c r="S28" s="107">
        <f t="shared" ref="S28:S34" si="19">S27</f>
        <v>2.0835672000000001</v>
      </c>
      <c r="V28" s="57"/>
      <c r="W28" s="56"/>
      <c r="Y28" s="59"/>
    </row>
    <row r="29" spans="1:25" ht="36.950000000000003" customHeight="1" x14ac:dyDescent="0.25">
      <c r="A29" s="40">
        <v>22</v>
      </c>
      <c r="B29" s="41">
        <v>604</v>
      </c>
      <c r="C29" s="42" t="s">
        <v>74</v>
      </c>
      <c r="D29" s="52" t="s">
        <v>38</v>
      </c>
      <c r="E29" s="84">
        <v>71233999.459999993</v>
      </c>
      <c r="F29" s="105">
        <v>331.5</v>
      </c>
      <c r="G29" s="109" t="s">
        <v>84</v>
      </c>
      <c r="H29" s="43">
        <f t="shared" si="4"/>
        <v>49201503421.091827</v>
      </c>
      <c r="I29" s="53">
        <v>1</v>
      </c>
      <c r="J29" s="45">
        <f>I29*H29</f>
        <v>49201503421.091827</v>
      </c>
      <c r="K29" s="85">
        <v>0</v>
      </c>
      <c r="L29" s="46">
        <f t="shared" si="5"/>
        <v>0</v>
      </c>
      <c r="M29" s="47">
        <f t="shared" ref="M29" si="20">K29-F29</f>
        <v>-331.5</v>
      </c>
      <c r="N29" s="46"/>
      <c r="O29" s="48">
        <f t="shared" si="6"/>
        <v>-49201503421.091827</v>
      </c>
      <c r="P29" s="46">
        <f t="shared" si="7"/>
        <v>0</v>
      </c>
      <c r="Q29" s="49">
        <f t="shared" si="16"/>
        <v>-0.15928332443268101</v>
      </c>
      <c r="R29" s="50">
        <f t="shared" si="17"/>
        <v>0</v>
      </c>
      <c r="S29" s="107">
        <f t="shared" si="19"/>
        <v>2.0835672000000001</v>
      </c>
      <c r="V29" s="57"/>
      <c r="W29" s="56"/>
      <c r="Y29" s="59"/>
    </row>
    <row r="30" spans="1:25" ht="36.950000000000003" customHeight="1" x14ac:dyDescent="0.25">
      <c r="A30" s="40">
        <v>23</v>
      </c>
      <c r="B30" s="41">
        <v>605</v>
      </c>
      <c r="C30" s="42" t="s">
        <v>73</v>
      </c>
      <c r="D30" s="52" t="s">
        <v>38</v>
      </c>
      <c r="E30" s="84">
        <v>71931045.109999999</v>
      </c>
      <c r="F30" s="105">
        <v>43.86</v>
      </c>
      <c r="G30" s="109" t="s">
        <v>84</v>
      </c>
      <c r="H30" s="43">
        <f t="shared" si="4"/>
        <v>6573437071.8529129</v>
      </c>
      <c r="I30" s="53">
        <v>0.06</v>
      </c>
      <c r="J30" s="45">
        <f>I30*$H$37</f>
        <v>18533579806.799999</v>
      </c>
      <c r="K30" s="85">
        <v>0</v>
      </c>
      <c r="L30" s="46">
        <f t="shared" si="5"/>
        <v>0</v>
      </c>
      <c r="M30" s="47">
        <f t="shared" si="10"/>
        <v>-43.86</v>
      </c>
      <c r="N30" s="46"/>
      <c r="O30" s="48">
        <f t="shared" si="6"/>
        <v>-6573437071.8529129</v>
      </c>
      <c r="P30" s="46">
        <f t="shared" si="7"/>
        <v>0</v>
      </c>
      <c r="Q30" s="49">
        <f t="shared" si="16"/>
        <v>-2.1280628374150713E-2</v>
      </c>
      <c r="R30" s="50">
        <f t="shared" si="17"/>
        <v>0</v>
      </c>
      <c r="S30" s="107">
        <f t="shared" si="19"/>
        <v>2.0835672000000001</v>
      </c>
      <c r="V30" s="57"/>
      <c r="W30" s="56"/>
      <c r="Y30" s="59"/>
    </row>
    <row r="31" spans="1:25" ht="36.950000000000003" customHeight="1" x14ac:dyDescent="0.25">
      <c r="A31" s="40">
        <v>24</v>
      </c>
      <c r="B31" s="41">
        <v>635</v>
      </c>
      <c r="C31" s="42" t="s">
        <v>75</v>
      </c>
      <c r="D31" s="52" t="s">
        <v>76</v>
      </c>
      <c r="E31" s="84">
        <v>65473916.799999997</v>
      </c>
      <c r="F31" s="105">
        <v>9.6</v>
      </c>
      <c r="G31" s="109" t="s">
        <v>84</v>
      </c>
      <c r="H31" s="43">
        <f t="shared" si="4"/>
        <v>1309625332.800086</v>
      </c>
      <c r="I31" s="53">
        <v>0.06</v>
      </c>
      <c r="J31" s="45">
        <f>I31*$H$37</f>
        <v>18533579806.799999</v>
      </c>
      <c r="K31" s="85">
        <v>0</v>
      </c>
      <c r="L31" s="46">
        <f t="shared" si="5"/>
        <v>0</v>
      </c>
      <c r="M31" s="47">
        <f t="shared" si="10"/>
        <v>-9.6</v>
      </c>
      <c r="N31" s="46"/>
      <c r="O31" s="48">
        <f t="shared" si="6"/>
        <v>-1309625332.800086</v>
      </c>
      <c r="P31" s="46">
        <f t="shared" si="7"/>
        <v>0</v>
      </c>
      <c r="Q31" s="49">
        <f t="shared" si="16"/>
        <v>-4.239737858909208E-3</v>
      </c>
      <c r="R31" s="50">
        <f t="shared" si="17"/>
        <v>0</v>
      </c>
      <c r="S31" s="107">
        <f t="shared" si="19"/>
        <v>2.0835672000000001</v>
      </c>
      <c r="V31" s="57"/>
      <c r="W31" s="56"/>
      <c r="Y31" s="59"/>
    </row>
    <row r="32" spans="1:25" ht="36.950000000000003" customHeight="1" x14ac:dyDescent="0.25">
      <c r="A32" s="40">
        <v>25</v>
      </c>
      <c r="B32" s="41">
        <v>639</v>
      </c>
      <c r="C32" s="42" t="s">
        <v>49</v>
      </c>
      <c r="D32" s="52" t="s">
        <v>42</v>
      </c>
      <c r="E32" s="84">
        <v>18992330.210000001</v>
      </c>
      <c r="F32" s="105">
        <v>190</v>
      </c>
      <c r="G32" s="109" t="s">
        <v>84</v>
      </c>
      <c r="H32" s="43">
        <f t="shared" si="4"/>
        <v>7518641292.6537714</v>
      </c>
      <c r="I32" s="53">
        <v>0.06</v>
      </c>
      <c r="J32" s="45">
        <f t="shared" ref="J32:J34" si="21">I32*$H$37</f>
        <v>18533579806.799999</v>
      </c>
      <c r="K32" s="85">
        <f>'[1]خلاصه ابنیه دیوار '!$J$35</f>
        <v>31.18</v>
      </c>
      <c r="L32" s="46">
        <f t="shared" si="5"/>
        <v>1233848607.9207611</v>
      </c>
      <c r="M32" s="47">
        <f t="shared" si="10"/>
        <v>-158.82</v>
      </c>
      <c r="N32" s="46"/>
      <c r="O32" s="48">
        <f t="shared" si="6"/>
        <v>-6284792684.7330112</v>
      </c>
      <c r="P32" s="46">
        <f t="shared" si="7"/>
        <v>0</v>
      </c>
      <c r="Q32" s="49">
        <f t="shared" si="16"/>
        <v>-2.0346180555233406E-2</v>
      </c>
      <c r="R32" s="50">
        <f t="shared" si="17"/>
        <v>0</v>
      </c>
      <c r="S32" s="107">
        <f t="shared" si="19"/>
        <v>2.0835672000000001</v>
      </c>
      <c r="V32" s="57"/>
      <c r="W32" s="56"/>
      <c r="Y32" s="59"/>
    </row>
    <row r="33" spans="1:26" ht="36.950000000000003" customHeight="1" x14ac:dyDescent="0.25">
      <c r="A33" s="40">
        <v>26</v>
      </c>
      <c r="B33" s="41">
        <v>640</v>
      </c>
      <c r="C33" s="42" t="s">
        <v>77</v>
      </c>
      <c r="D33" s="52" t="s">
        <v>42</v>
      </c>
      <c r="E33" s="84">
        <v>17739237.48</v>
      </c>
      <c r="F33" s="105">
        <v>195</v>
      </c>
      <c r="G33" s="109" t="s">
        <v>84</v>
      </c>
      <c r="H33" s="43">
        <f t="shared" si="4"/>
        <v>7207374206.436039</v>
      </c>
      <c r="I33" s="53">
        <v>0.06</v>
      </c>
      <c r="J33" s="45">
        <f t="shared" si="21"/>
        <v>18533579806.799999</v>
      </c>
      <c r="K33" s="85">
        <f>'[1]خلاصه ابنیه دیوار '!$J$158</f>
        <v>184.77</v>
      </c>
      <c r="L33" s="46">
        <f t="shared" si="5"/>
        <v>6829264267.2983942</v>
      </c>
      <c r="M33" s="47">
        <f t="shared" si="10"/>
        <v>-10.22999999999999</v>
      </c>
      <c r="N33" s="46"/>
      <c r="O33" s="48">
        <f t="shared" si="6"/>
        <v>-378109939.13764405</v>
      </c>
      <c r="P33" s="46">
        <f t="shared" si="7"/>
        <v>0</v>
      </c>
      <c r="Q33" s="49">
        <f t="shared" si="16"/>
        <v>-1.2240806463053022E-3</v>
      </c>
      <c r="R33" s="50">
        <f t="shared" si="17"/>
        <v>0</v>
      </c>
      <c r="S33" s="107">
        <f t="shared" si="19"/>
        <v>2.0835672000000001</v>
      </c>
      <c r="V33" s="57"/>
      <c r="W33" s="56"/>
      <c r="Y33" s="59"/>
    </row>
    <row r="34" spans="1:26" ht="36.950000000000003" customHeight="1" thickBot="1" x14ac:dyDescent="0.3">
      <c r="A34" s="40">
        <v>27</v>
      </c>
      <c r="B34" s="41">
        <v>650</v>
      </c>
      <c r="C34" s="42" t="s">
        <v>78</v>
      </c>
      <c r="D34" s="52" t="s">
        <v>79</v>
      </c>
      <c r="E34" s="84">
        <v>7426527.0599999996</v>
      </c>
      <c r="F34" s="105">
        <v>60</v>
      </c>
      <c r="G34" s="109" t="s">
        <v>84</v>
      </c>
      <c r="H34" s="43">
        <f t="shared" si="4"/>
        <v>928420091.52770591</v>
      </c>
      <c r="I34" s="53">
        <v>0.06</v>
      </c>
      <c r="J34" s="45">
        <f t="shared" si="21"/>
        <v>18533579806.799999</v>
      </c>
      <c r="K34" s="85">
        <f>50*7</f>
        <v>350</v>
      </c>
      <c r="L34" s="46">
        <f t="shared" si="5"/>
        <v>5415783867.2449512</v>
      </c>
      <c r="M34" s="47">
        <v>0</v>
      </c>
      <c r="N34" s="46">
        <f>K34-F34</f>
        <v>290</v>
      </c>
      <c r="O34" s="48">
        <f t="shared" si="6"/>
        <v>0</v>
      </c>
      <c r="P34" s="46">
        <f t="shared" si="7"/>
        <v>4487363775.7172461</v>
      </c>
      <c r="Q34" s="49">
        <f t="shared" si="16"/>
        <v>0</v>
      </c>
      <c r="R34" s="50">
        <f t="shared" si="17"/>
        <v>1.4527243487210685E-2</v>
      </c>
      <c r="S34" s="107">
        <f t="shared" si="19"/>
        <v>2.0835672000000001</v>
      </c>
      <c r="V34" s="57"/>
      <c r="W34" s="56"/>
      <c r="Y34" s="59"/>
    </row>
    <row r="35" spans="1:26" ht="49.5" customHeight="1" thickBot="1" x14ac:dyDescent="0.6">
      <c r="A35" s="28"/>
      <c r="B35" s="142"/>
      <c r="C35" s="143"/>
      <c r="D35" s="143"/>
      <c r="E35" s="143"/>
      <c r="F35" s="143"/>
      <c r="G35" s="143"/>
      <c r="H35" s="22">
        <v>299892996780</v>
      </c>
      <c r="I35" s="74"/>
      <c r="J35" s="75"/>
      <c r="K35" s="68" t="s">
        <v>15</v>
      </c>
      <c r="L35" s="69">
        <f>SUM(L4:L34)</f>
        <v>254426309708.66116</v>
      </c>
      <c r="M35" s="144" t="s">
        <v>10</v>
      </c>
      <c r="N35" s="144"/>
      <c r="O35" s="77" t="s">
        <v>23</v>
      </c>
      <c r="P35" s="78" t="s">
        <v>24</v>
      </c>
      <c r="Q35" s="17">
        <f>SUM(Q6:Q32)</f>
        <v>-0.24489816168888368</v>
      </c>
      <c r="R35" s="15">
        <f>SUM(R6:R32)</f>
        <v>8.833434587066756E-2</v>
      </c>
      <c r="T35" s="1">
        <v>67565751861</v>
      </c>
      <c r="Z35" s="63"/>
    </row>
    <row r="36" spans="1:26" ht="45" customHeight="1" x14ac:dyDescent="0.25">
      <c r="A36" s="4"/>
      <c r="B36" s="146" t="s">
        <v>32</v>
      </c>
      <c r="C36" s="147"/>
      <c r="D36" s="147"/>
      <c r="E36" s="147"/>
      <c r="F36" s="147"/>
      <c r="G36" s="147"/>
      <c r="H36" s="65">
        <v>9000000000</v>
      </c>
      <c r="I36" s="67"/>
      <c r="J36" s="67"/>
      <c r="K36" s="70" t="s">
        <v>16</v>
      </c>
      <c r="L36" s="71">
        <f>H36</f>
        <v>9000000000</v>
      </c>
      <c r="M36" s="145"/>
      <c r="N36" s="145"/>
      <c r="O36" s="79">
        <f>SUM(O5:O34)</f>
        <v>-76025437009.129913</v>
      </c>
      <c r="P36" s="80">
        <f>SUM(P5:P34)</f>
        <v>31773224590.308769</v>
      </c>
      <c r="Q36" s="76"/>
      <c r="R36" s="76"/>
      <c r="T36" s="1">
        <v>104128712920</v>
      </c>
    </row>
    <row r="37" spans="1:26" ht="48.75" customHeight="1" thickBot="1" x14ac:dyDescent="0.3">
      <c r="A37" s="4"/>
      <c r="B37" s="148" t="s">
        <v>22</v>
      </c>
      <c r="C37" s="149"/>
      <c r="D37" s="149"/>
      <c r="E37" s="149"/>
      <c r="F37" s="149"/>
      <c r="G37" s="149"/>
      <c r="H37" s="66">
        <v>308892996780</v>
      </c>
      <c r="I37" s="67"/>
      <c r="J37" s="67"/>
      <c r="K37" s="72" t="s">
        <v>17</v>
      </c>
      <c r="L37" s="73">
        <f>L36+L35</f>
        <v>263426309708.66116</v>
      </c>
      <c r="M37" s="150" t="s">
        <v>50</v>
      </c>
      <c r="N37" s="150"/>
      <c r="O37" s="81">
        <f>O36/H37</f>
        <v>-0.24612224233518901</v>
      </c>
      <c r="P37" s="82">
        <f>P36/H37</f>
        <v>0.10286158935787826</v>
      </c>
      <c r="Q37" s="18"/>
      <c r="R37" s="13"/>
      <c r="T37" s="1">
        <f>T36/T35</f>
        <v>1.5411463656057487</v>
      </c>
    </row>
    <row r="38" spans="1:26" ht="41.25" customHeight="1" thickBot="1" x14ac:dyDescent="0.3">
      <c r="A38" s="4"/>
      <c r="B38" s="5"/>
      <c r="C38" s="5"/>
      <c r="D38" s="5"/>
      <c r="E38" s="5"/>
      <c r="F38" s="5"/>
      <c r="G38" s="110"/>
      <c r="H38" s="6"/>
      <c r="I38" s="7"/>
      <c r="J38" s="16"/>
      <c r="K38" s="8"/>
      <c r="L38" s="58"/>
      <c r="M38" s="4"/>
      <c r="N38" s="4"/>
      <c r="O38" s="11"/>
      <c r="P38" s="12"/>
      <c r="Q38" s="12"/>
      <c r="R38" s="12"/>
      <c r="T38" s="64"/>
      <c r="Z38" s="63"/>
    </row>
    <row r="39" spans="1:26" ht="30" customHeight="1" x14ac:dyDescent="0.25">
      <c r="A39" s="4"/>
      <c r="B39" s="9"/>
      <c r="C39" s="133" t="s">
        <v>19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>
        <v>308892996780</v>
      </c>
      <c r="Q39" s="135"/>
      <c r="R39" s="25" t="s">
        <v>33</v>
      </c>
    </row>
    <row r="40" spans="1:26" ht="30" customHeight="1" x14ac:dyDescent="0.25">
      <c r="A40" s="9"/>
      <c r="B40" s="9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6">
        <f>+P39*0.03</f>
        <v>9266789903.3999996</v>
      </c>
      <c r="Q40" s="137"/>
      <c r="R40" s="26" t="s">
        <v>34</v>
      </c>
    </row>
    <row r="41" spans="1:26" ht="29.25" customHeight="1" x14ac:dyDescent="0.25">
      <c r="A41" s="9"/>
      <c r="B41" s="9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6">
        <f>+P39*0.05</f>
        <v>15444649839</v>
      </c>
      <c r="Q41" s="137"/>
      <c r="R41" s="26" t="s">
        <v>35</v>
      </c>
    </row>
    <row r="42" spans="1:26" ht="30" customHeight="1" x14ac:dyDescent="0.25">
      <c r="A42" s="9"/>
      <c r="B42" s="4"/>
      <c r="C42" s="4"/>
      <c r="D42" s="4"/>
      <c r="E42" s="4"/>
      <c r="F42" s="4"/>
      <c r="G42" s="24"/>
      <c r="H42" s="22"/>
      <c r="I42" s="4"/>
      <c r="J42" s="21"/>
      <c r="K42" s="4"/>
      <c r="L42" s="4"/>
      <c r="M42" s="4"/>
      <c r="N42" s="4"/>
      <c r="O42" s="4"/>
      <c r="P42" s="136">
        <f>+P39*0.1</f>
        <v>30889299678</v>
      </c>
      <c r="Q42" s="137"/>
      <c r="R42" s="26" t="s">
        <v>36</v>
      </c>
    </row>
    <row r="43" spans="1:26" ht="29.25" customHeight="1" thickBot="1" x14ac:dyDescent="0.3">
      <c r="A43" s="4"/>
      <c r="B43" s="4"/>
      <c r="C43" s="23"/>
      <c r="D43" s="4"/>
      <c r="E43" s="4"/>
      <c r="F43" s="4"/>
      <c r="G43" s="10"/>
      <c r="H43" s="4"/>
      <c r="I43" s="4"/>
      <c r="J43" s="4"/>
      <c r="K43" s="4"/>
      <c r="L43" s="4"/>
      <c r="M43" s="4"/>
      <c r="N43" s="4"/>
      <c r="O43" s="4"/>
      <c r="P43" s="138">
        <f>+P39*0.2</f>
        <v>61778599356</v>
      </c>
      <c r="Q43" s="139"/>
      <c r="R43" s="27" t="s">
        <v>37</v>
      </c>
    </row>
    <row r="44" spans="1:26" ht="11.25" customHeight="1" x14ac:dyDescent="0.25">
      <c r="A44" s="4"/>
      <c r="B44" s="4"/>
      <c r="C44" s="4"/>
      <c r="D44" s="4"/>
      <c r="E44" s="4"/>
      <c r="F44" s="4"/>
      <c r="G44" s="1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26" ht="6.75" customHeight="1" x14ac:dyDescent="0.25">
      <c r="A45" s="4"/>
      <c r="B45" s="4"/>
      <c r="C45" s="4"/>
      <c r="D45" s="4"/>
      <c r="E45" s="4"/>
      <c r="F45" s="4"/>
      <c r="G45" s="1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26" ht="30.75" customHeight="1" x14ac:dyDescent="0.25">
      <c r="A46" s="14"/>
      <c r="B46" s="19"/>
      <c r="C46" s="54" t="s">
        <v>28</v>
      </c>
      <c r="D46" s="54" t="s">
        <v>27</v>
      </c>
      <c r="E46" s="55"/>
      <c r="F46" s="130" t="s">
        <v>30</v>
      </c>
      <c r="G46" s="130"/>
      <c r="H46" s="55"/>
      <c r="I46" s="131" t="s">
        <v>31</v>
      </c>
      <c r="J46" s="131"/>
      <c r="K46" s="55"/>
      <c r="L46" s="55" t="s">
        <v>26</v>
      </c>
      <c r="M46" s="38"/>
      <c r="N46" s="38"/>
      <c r="O46" s="38" t="s">
        <v>29</v>
      </c>
      <c r="P46" s="38"/>
      <c r="Q46" s="19"/>
      <c r="R46" s="19"/>
    </row>
    <row r="47" spans="1:26" ht="12.75" customHeight="1" x14ac:dyDescent="0.25">
      <c r="A47" s="4"/>
      <c r="B47" s="19"/>
      <c r="C47" s="20"/>
      <c r="D47" s="19"/>
      <c r="E47" s="20"/>
      <c r="F47" s="19"/>
      <c r="G47" s="20"/>
      <c r="H47" s="20"/>
      <c r="I47" s="19"/>
      <c r="J47" s="20"/>
      <c r="K47" s="20"/>
      <c r="L47" s="19"/>
      <c r="M47" s="20"/>
      <c r="N47" s="19"/>
      <c r="O47" s="20"/>
      <c r="P47" s="19"/>
      <c r="Q47" s="20"/>
      <c r="R47" s="20"/>
    </row>
    <row r="48" spans="1:26" ht="37.5" x14ac:dyDescent="0.25">
      <c r="A48" s="4"/>
      <c r="B48" s="19"/>
      <c r="C48" s="19"/>
      <c r="D48" s="19"/>
      <c r="E48" s="19"/>
      <c r="F48" s="19"/>
      <c r="G48" s="20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23.25" x14ac:dyDescent="0.25">
      <c r="A49" s="4"/>
      <c r="B49" s="4"/>
      <c r="C49" s="4"/>
      <c r="D49" s="4"/>
      <c r="E49" s="4"/>
      <c r="F49" s="4"/>
      <c r="G49" s="1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5">
      <c r="P50" s="3"/>
    </row>
    <row r="52" spans="1:18" x14ac:dyDescent="0.25">
      <c r="F52" s="132">
        <f>22541*2600*1.3</f>
        <v>76188580</v>
      </c>
      <c r="G52" s="132"/>
      <c r="H52" s="132"/>
    </row>
    <row r="53" spans="1:18" x14ac:dyDescent="0.25">
      <c r="F53" s="132"/>
      <c r="G53" s="132"/>
      <c r="H53" s="132"/>
    </row>
    <row r="54" spans="1:18" x14ac:dyDescent="0.25">
      <c r="F54" s="132"/>
      <c r="G54" s="132"/>
      <c r="H54" s="132"/>
    </row>
    <row r="55" spans="1:18" x14ac:dyDescent="0.25">
      <c r="F55" s="132"/>
      <c r="G55" s="132"/>
      <c r="H55" s="132"/>
    </row>
  </sheetData>
  <mergeCells count="26">
    <mergeCell ref="B37:G37"/>
    <mergeCell ref="M37:N37"/>
    <mergeCell ref="A1:R1"/>
    <mergeCell ref="A2:A3"/>
    <mergeCell ref="B2:B3"/>
    <mergeCell ref="C2:C3"/>
    <mergeCell ref="D2:D3"/>
    <mergeCell ref="E2:H2"/>
    <mergeCell ref="I2:J2"/>
    <mergeCell ref="K2:K3"/>
    <mergeCell ref="L2:L3"/>
    <mergeCell ref="M2:N2"/>
    <mergeCell ref="O2:P2"/>
    <mergeCell ref="Q2:R2"/>
    <mergeCell ref="B35:G35"/>
    <mergeCell ref="M35:N36"/>
    <mergeCell ref="B36:G36"/>
    <mergeCell ref="F46:G46"/>
    <mergeCell ref="I46:J46"/>
    <mergeCell ref="F52:H55"/>
    <mergeCell ref="C39:O41"/>
    <mergeCell ref="P39:Q39"/>
    <mergeCell ref="P40:Q40"/>
    <mergeCell ref="P41:Q41"/>
    <mergeCell ref="P42:Q42"/>
    <mergeCell ref="P43:Q43"/>
  </mergeCells>
  <printOptions horizontalCentered="1"/>
  <pageMargins left="0.196850393700787" right="0.196850393700787" top="0.47244094488188998" bottom="0.196850393700787" header="0.31496062992126" footer="0.31496062992126"/>
  <pageSetup paperSize="9" scale="2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ED7E-F242-42D2-8209-05C9A5CCC1B5}">
  <sheetPr>
    <tabColor theme="5" tint="-0.249977111117893"/>
  </sheetPr>
  <dimension ref="A1:Z55"/>
  <sheetViews>
    <sheetView rightToLeft="1" view="pageBreakPreview" topLeftCell="D15" zoomScale="60" zoomScaleNormal="49" workbookViewId="0">
      <selection activeCell="H29" sqref="H29:H30"/>
    </sheetView>
  </sheetViews>
  <sheetFormatPr defaultColWidth="9" defaultRowHeight="21" x14ac:dyDescent="0.25"/>
  <cols>
    <col min="1" max="1" width="9" style="1"/>
    <col min="2" max="2" width="21.140625" style="1" customWidth="1"/>
    <col min="3" max="3" width="92.28515625" style="1" customWidth="1"/>
    <col min="4" max="4" width="17.7109375" style="1" customWidth="1"/>
    <col min="5" max="5" width="31.140625" style="1" customWidth="1"/>
    <col min="6" max="6" width="18.7109375" style="1" customWidth="1"/>
    <col min="7" max="7" width="29" style="2" customWidth="1"/>
    <col min="8" max="8" width="31.42578125" style="1" customWidth="1"/>
    <col min="9" max="9" width="12.7109375" style="1" customWidth="1"/>
    <col min="10" max="10" width="28.7109375" style="1" customWidth="1"/>
    <col min="11" max="11" width="22.42578125" style="1" customWidth="1"/>
    <col min="12" max="12" width="28.7109375" style="1" customWidth="1"/>
    <col min="13" max="14" width="19.7109375" style="1" customWidth="1"/>
    <col min="15" max="15" width="29.140625" style="1" customWidth="1"/>
    <col min="16" max="16" width="30.42578125" style="1" customWidth="1"/>
    <col min="17" max="17" width="17.28515625" style="1" customWidth="1"/>
    <col min="18" max="18" width="18.42578125" style="1" customWidth="1"/>
    <col min="19" max="19" width="25.140625" style="1" customWidth="1"/>
    <col min="20" max="20" width="30" style="1" customWidth="1"/>
    <col min="21" max="21" width="9" style="1"/>
    <col min="22" max="22" width="40.7109375" style="1" hidden="1" customWidth="1"/>
    <col min="23" max="23" width="33.7109375" style="1" hidden="1" customWidth="1"/>
    <col min="24" max="24" width="16.140625" style="1" bestFit="1" customWidth="1"/>
    <col min="25" max="25" width="45.5703125" style="1" customWidth="1"/>
    <col min="26" max="26" width="35" style="1" customWidth="1"/>
    <col min="27" max="16384" width="9" style="1"/>
  </cols>
  <sheetData>
    <row r="1" spans="1:25" ht="100.5" customHeight="1" x14ac:dyDescent="0.25">
      <c r="A1" s="151" t="s">
        <v>57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3"/>
    </row>
    <row r="2" spans="1:25" ht="117" customHeight="1" x14ac:dyDescent="0.25">
      <c r="A2" s="154" t="s">
        <v>0</v>
      </c>
      <c r="B2" s="156" t="s">
        <v>1</v>
      </c>
      <c r="C2" s="158" t="s">
        <v>2</v>
      </c>
      <c r="D2" s="159" t="s">
        <v>14</v>
      </c>
      <c r="E2" s="160" t="s">
        <v>4</v>
      </c>
      <c r="F2" s="160"/>
      <c r="G2" s="160"/>
      <c r="H2" s="160"/>
      <c r="I2" s="161" t="s">
        <v>18</v>
      </c>
      <c r="J2" s="161"/>
      <c r="K2" s="162" t="s">
        <v>3</v>
      </c>
      <c r="L2" s="162" t="s">
        <v>6</v>
      </c>
      <c r="M2" s="140" t="s">
        <v>9</v>
      </c>
      <c r="N2" s="140"/>
      <c r="O2" s="140" t="s">
        <v>10</v>
      </c>
      <c r="P2" s="140"/>
      <c r="Q2" s="140" t="s">
        <v>13</v>
      </c>
      <c r="R2" s="141"/>
    </row>
    <row r="3" spans="1:25" ht="51.75" customHeight="1" x14ac:dyDescent="0.25">
      <c r="A3" s="155"/>
      <c r="B3" s="157"/>
      <c r="C3" s="158"/>
      <c r="D3" s="159"/>
      <c r="E3" s="29" t="s">
        <v>5</v>
      </c>
      <c r="F3" s="30" t="s">
        <v>20</v>
      </c>
      <c r="G3" s="31" t="s">
        <v>21</v>
      </c>
      <c r="H3" s="32" t="s">
        <v>41</v>
      </c>
      <c r="I3" s="33" t="s">
        <v>7</v>
      </c>
      <c r="J3" s="34" t="s">
        <v>8</v>
      </c>
      <c r="K3" s="162"/>
      <c r="L3" s="162"/>
      <c r="M3" s="35" t="s">
        <v>25</v>
      </c>
      <c r="N3" s="36" t="s">
        <v>24</v>
      </c>
      <c r="O3" s="35" t="s">
        <v>11</v>
      </c>
      <c r="P3" s="36" t="s">
        <v>12</v>
      </c>
      <c r="Q3" s="35" t="s">
        <v>23</v>
      </c>
      <c r="R3" s="37" t="s">
        <v>24</v>
      </c>
    </row>
    <row r="4" spans="1:25" ht="39.75" customHeight="1" x14ac:dyDescent="0.25">
      <c r="A4" s="86">
        <v>1</v>
      </c>
      <c r="B4" s="87">
        <v>101</v>
      </c>
      <c r="C4" s="99" t="s">
        <v>58</v>
      </c>
      <c r="D4" s="88" t="s">
        <v>59</v>
      </c>
      <c r="E4" s="89">
        <v>1033440</v>
      </c>
      <c r="F4" s="103">
        <v>50</v>
      </c>
      <c r="G4" s="108" t="s">
        <v>80</v>
      </c>
      <c r="H4" s="90">
        <f>S4*F4*E4</f>
        <v>69860544.000000015</v>
      </c>
      <c r="I4" s="91">
        <v>0.06</v>
      </c>
      <c r="J4" s="92">
        <f>I4*$H$37</f>
        <v>18533579806.799999</v>
      </c>
      <c r="K4" s="100">
        <f t="shared" ref="K4" si="0">F4</f>
        <v>50</v>
      </c>
      <c r="L4" s="93">
        <f>K4*E4*S4</f>
        <v>69860544</v>
      </c>
      <c r="M4" s="94">
        <f>K4-F4</f>
        <v>0</v>
      </c>
      <c r="N4" s="93">
        <v>0</v>
      </c>
      <c r="O4" s="95">
        <f>M4*S4*E4</f>
        <v>0</v>
      </c>
      <c r="P4" s="93">
        <f>N4*E4*S4</f>
        <v>0</v>
      </c>
      <c r="Q4" s="96">
        <f t="shared" ref="Q4:Q12" si="1">O4/$P$39</f>
        <v>0</v>
      </c>
      <c r="R4" s="97">
        <f t="shared" ref="R4:R12" si="2">P4/$P$39</f>
        <v>0</v>
      </c>
      <c r="S4" s="51">
        <f>1.3*1.04*1</f>
        <v>1.3520000000000001</v>
      </c>
      <c r="T4" s="51"/>
      <c r="V4" s="57"/>
      <c r="W4" s="56"/>
      <c r="Y4" s="60"/>
    </row>
    <row r="5" spans="1:25" ht="39.75" customHeight="1" x14ac:dyDescent="0.25">
      <c r="A5" s="86">
        <v>2</v>
      </c>
      <c r="B5" s="87">
        <v>104</v>
      </c>
      <c r="C5" s="99" t="s">
        <v>51</v>
      </c>
      <c r="D5" s="88" t="s">
        <v>42</v>
      </c>
      <c r="E5" s="89">
        <v>11265400</v>
      </c>
      <c r="F5" s="103">
        <v>75</v>
      </c>
      <c r="G5" s="108" t="s">
        <v>80</v>
      </c>
      <c r="H5" s="90">
        <f>S5*F5*E5</f>
        <v>1142311560</v>
      </c>
      <c r="I5" s="91">
        <v>0.06</v>
      </c>
      <c r="J5" s="92">
        <f t="shared" ref="J5:J9" si="3">I5*$H$37</f>
        <v>18533579806.799999</v>
      </c>
      <c r="K5" s="100">
        <f t="shared" ref="K5:K25" si="4">F5</f>
        <v>75</v>
      </c>
      <c r="L5" s="93">
        <f>K5*E5*S5</f>
        <v>1142311560</v>
      </c>
      <c r="M5" s="94">
        <f>K5-F5</f>
        <v>0</v>
      </c>
      <c r="N5" s="93">
        <v>0</v>
      </c>
      <c r="O5" s="95">
        <f>M5*S5*E5</f>
        <v>0</v>
      </c>
      <c r="P5" s="93">
        <f>N5*E5*S5</f>
        <v>0</v>
      </c>
      <c r="Q5" s="96">
        <f t="shared" si="1"/>
        <v>0</v>
      </c>
      <c r="R5" s="97">
        <f t="shared" si="2"/>
        <v>0</v>
      </c>
      <c r="S5" s="51">
        <f t="shared" ref="S5:S6" si="5">1.3*1.04*1</f>
        <v>1.3520000000000001</v>
      </c>
      <c r="T5" s="51"/>
      <c r="V5" s="57"/>
      <c r="W5" s="56"/>
      <c r="Y5" s="60"/>
    </row>
    <row r="6" spans="1:25" ht="38.25" customHeight="1" x14ac:dyDescent="0.25">
      <c r="A6" s="86">
        <v>3</v>
      </c>
      <c r="B6" s="87">
        <v>106</v>
      </c>
      <c r="C6" s="99" t="s">
        <v>43</v>
      </c>
      <c r="D6" s="88" t="s">
        <v>42</v>
      </c>
      <c r="E6" s="89">
        <v>3296566.67</v>
      </c>
      <c r="F6" s="103">
        <v>144</v>
      </c>
      <c r="G6" s="108" t="s">
        <v>80</v>
      </c>
      <c r="H6" s="90">
        <f>S6*F6*E6</f>
        <v>641801971.84896004</v>
      </c>
      <c r="I6" s="91">
        <v>0.06</v>
      </c>
      <c r="J6" s="92">
        <f t="shared" si="3"/>
        <v>18533579806.799999</v>
      </c>
      <c r="K6" s="100">
        <f t="shared" si="4"/>
        <v>144</v>
      </c>
      <c r="L6" s="93">
        <f>K6*E6*S6</f>
        <v>641801971.84896004</v>
      </c>
      <c r="M6" s="94">
        <f t="shared" ref="M6:M33" si="6">K6-F6</f>
        <v>0</v>
      </c>
      <c r="N6" s="93">
        <v>0</v>
      </c>
      <c r="O6" s="95">
        <f>M6*S6*E6</f>
        <v>0</v>
      </c>
      <c r="P6" s="93">
        <f>N6*E6*S6</f>
        <v>0</v>
      </c>
      <c r="Q6" s="96">
        <f t="shared" si="1"/>
        <v>0</v>
      </c>
      <c r="R6" s="97">
        <f t="shared" si="2"/>
        <v>0</v>
      </c>
      <c r="S6" s="51">
        <f t="shared" si="5"/>
        <v>1.3520000000000001</v>
      </c>
      <c r="T6" s="51"/>
      <c r="V6" s="57"/>
      <c r="W6" s="56"/>
      <c r="Y6" s="60"/>
    </row>
    <row r="7" spans="1:25" ht="36.950000000000003" customHeight="1" x14ac:dyDescent="0.25">
      <c r="A7" s="40">
        <v>4</v>
      </c>
      <c r="B7" s="41">
        <v>200</v>
      </c>
      <c r="C7" s="83" t="s">
        <v>60</v>
      </c>
      <c r="D7" s="52" t="s">
        <v>38</v>
      </c>
      <c r="E7" s="84">
        <v>30743.200000000001</v>
      </c>
      <c r="F7" s="104">
        <v>27000</v>
      </c>
      <c r="G7" s="109" t="s">
        <v>81</v>
      </c>
      <c r="H7" s="43">
        <f t="shared" ref="H7" si="7">S7*F7*E7</f>
        <v>1458924704.6400001</v>
      </c>
      <c r="I7" s="44">
        <v>0.06</v>
      </c>
      <c r="J7" s="45">
        <f t="shared" si="3"/>
        <v>18533579806.799999</v>
      </c>
      <c r="K7" s="85">
        <f>[1]خاکبرداری!$J$59</f>
        <v>26790</v>
      </c>
      <c r="L7" s="46">
        <f t="shared" ref="L7" si="8">K7*E7*S7</f>
        <v>1447577512.4928002</v>
      </c>
      <c r="M7" s="47">
        <f>[1]خاکبرداری!$J$59</f>
        <v>26790</v>
      </c>
      <c r="N7" s="46"/>
      <c r="O7" s="48">
        <f t="shared" ref="O7" si="9">M7*S7*E7</f>
        <v>1447577512.4928002</v>
      </c>
      <c r="P7" s="46">
        <f t="shared" ref="P7" si="10">N7*E7*S7</f>
        <v>0</v>
      </c>
      <c r="Q7" s="49">
        <f t="shared" si="1"/>
        <v>4.686339695567119E-3</v>
      </c>
      <c r="R7" s="50">
        <f t="shared" si="2"/>
        <v>0</v>
      </c>
      <c r="S7" s="106">
        <f>1.3*1.04*1.3</f>
        <v>1.7576000000000003</v>
      </c>
      <c r="V7" s="57"/>
      <c r="W7" s="56"/>
      <c r="Y7" s="61"/>
    </row>
    <row r="8" spans="1:25" ht="36.950000000000003" customHeight="1" x14ac:dyDescent="0.25">
      <c r="A8" s="40">
        <v>5</v>
      </c>
      <c r="B8" s="41">
        <v>201</v>
      </c>
      <c r="C8" s="83" t="s">
        <v>44</v>
      </c>
      <c r="D8" s="52" t="s">
        <v>38</v>
      </c>
      <c r="E8" s="84">
        <v>70150.7</v>
      </c>
      <c r="F8" s="104">
        <v>1400</v>
      </c>
      <c r="G8" s="109" t="s">
        <v>81</v>
      </c>
      <c r="H8" s="43">
        <f t="shared" ref="H8:H33" si="11">S8*F8*E8</f>
        <v>172615618.44800001</v>
      </c>
      <c r="I8" s="44">
        <v>0.06</v>
      </c>
      <c r="J8" s="45">
        <f t="shared" si="3"/>
        <v>18533579806.799999</v>
      </c>
      <c r="K8" s="85">
        <f>[1]خاكريزي!$K$65</f>
        <v>10948</v>
      </c>
      <c r="L8" s="46">
        <f t="shared" ref="L8:L33" si="12">K8*E8*S8</f>
        <v>1349854136.2633603</v>
      </c>
      <c r="M8" s="47"/>
      <c r="N8" s="46">
        <f>K8-F8</f>
        <v>9548</v>
      </c>
      <c r="O8" s="48">
        <f t="shared" ref="O8:O33" si="13">M8*S8*E8</f>
        <v>0</v>
      </c>
      <c r="P8" s="46">
        <f t="shared" ref="P8:P33" si="14">N8*E8*S8</f>
        <v>1177238517.8153603</v>
      </c>
      <c r="Q8" s="49">
        <f t="shared" si="1"/>
        <v>0</v>
      </c>
      <c r="R8" s="50">
        <f t="shared" si="2"/>
        <v>3.8111531504024807E-3</v>
      </c>
      <c r="S8" s="106">
        <f t="shared" ref="S8:S19" si="15">1.3*1.04*1.3</f>
        <v>1.7576000000000003</v>
      </c>
      <c r="V8" s="57"/>
      <c r="W8" s="56"/>
      <c r="Y8" s="61"/>
    </row>
    <row r="9" spans="1:25" ht="36.950000000000003" hidden="1" customHeight="1" x14ac:dyDescent="0.25">
      <c r="A9" s="40">
        <v>5</v>
      </c>
      <c r="B9" s="41">
        <v>204</v>
      </c>
      <c r="C9" s="83" t="s">
        <v>53</v>
      </c>
      <c r="D9" s="52" t="s">
        <v>42</v>
      </c>
      <c r="E9" s="84"/>
      <c r="F9" s="104"/>
      <c r="G9" s="109" t="s">
        <v>81</v>
      </c>
      <c r="H9" s="43">
        <f t="shared" si="11"/>
        <v>0</v>
      </c>
      <c r="I9" s="44">
        <v>0.06</v>
      </c>
      <c r="J9" s="45">
        <f t="shared" si="3"/>
        <v>18533579806.799999</v>
      </c>
      <c r="K9" s="85">
        <f t="shared" si="4"/>
        <v>0</v>
      </c>
      <c r="L9" s="46">
        <f t="shared" si="12"/>
        <v>0</v>
      </c>
      <c r="M9" s="47">
        <f t="shared" si="6"/>
        <v>0</v>
      </c>
      <c r="N9" s="46"/>
      <c r="O9" s="48">
        <f t="shared" si="13"/>
        <v>0</v>
      </c>
      <c r="P9" s="46">
        <f t="shared" si="14"/>
        <v>0</v>
      </c>
      <c r="Q9" s="49">
        <f t="shared" si="1"/>
        <v>0</v>
      </c>
      <c r="R9" s="50">
        <f t="shared" si="2"/>
        <v>0</v>
      </c>
      <c r="S9" s="106">
        <f t="shared" si="15"/>
        <v>1.7576000000000003</v>
      </c>
      <c r="V9" s="57"/>
      <c r="W9" s="56"/>
      <c r="Y9" s="61"/>
    </row>
    <row r="10" spans="1:25" ht="36.950000000000003" hidden="1" customHeight="1" x14ac:dyDescent="0.25">
      <c r="A10" s="40">
        <v>5</v>
      </c>
      <c r="B10" s="41">
        <v>209</v>
      </c>
      <c r="C10" s="83" t="s">
        <v>54</v>
      </c>
      <c r="D10" s="52" t="s">
        <v>42</v>
      </c>
      <c r="E10" s="84"/>
      <c r="F10" s="104"/>
      <c r="G10" s="109" t="s">
        <v>81</v>
      </c>
      <c r="H10" s="43">
        <f t="shared" ref="H10:H12" si="16">S10*F10*E10</f>
        <v>0</v>
      </c>
      <c r="I10" s="44">
        <v>1</v>
      </c>
      <c r="J10" s="45">
        <f>I10*H10</f>
        <v>0</v>
      </c>
      <c r="K10" s="85">
        <f t="shared" si="4"/>
        <v>0</v>
      </c>
      <c r="L10" s="46">
        <f t="shared" ref="L10:L12" si="17">K10*E10*S10</f>
        <v>0</v>
      </c>
      <c r="M10" s="47">
        <f t="shared" si="6"/>
        <v>0</v>
      </c>
      <c r="N10" s="46">
        <v>0</v>
      </c>
      <c r="O10" s="48">
        <f t="shared" ref="O10:O12" si="18">M10*S10*E10</f>
        <v>0</v>
      </c>
      <c r="P10" s="46">
        <f t="shared" ref="P10:P12" si="19">N10*E10*S10</f>
        <v>0</v>
      </c>
      <c r="Q10" s="49">
        <f t="shared" si="1"/>
        <v>0</v>
      </c>
      <c r="R10" s="50">
        <f t="shared" si="2"/>
        <v>0</v>
      </c>
      <c r="S10" s="106">
        <f t="shared" si="15"/>
        <v>1.7576000000000003</v>
      </c>
      <c r="V10" s="57"/>
      <c r="W10" s="56"/>
      <c r="Y10" s="61"/>
    </row>
    <row r="11" spans="1:25" ht="36.950000000000003" hidden="1" customHeight="1" x14ac:dyDescent="0.25">
      <c r="A11" s="40">
        <v>5</v>
      </c>
      <c r="B11" s="41">
        <v>210</v>
      </c>
      <c r="C11" s="83" t="s">
        <v>55</v>
      </c>
      <c r="D11" s="52" t="s">
        <v>42</v>
      </c>
      <c r="E11" s="84"/>
      <c r="F11" s="104"/>
      <c r="G11" s="109" t="s">
        <v>81</v>
      </c>
      <c r="H11" s="43">
        <f t="shared" si="16"/>
        <v>0</v>
      </c>
      <c r="I11" s="44">
        <v>0.06</v>
      </c>
      <c r="J11" s="45">
        <f>I11*$H$37</f>
        <v>18533579806.799999</v>
      </c>
      <c r="K11" s="85">
        <f t="shared" si="4"/>
        <v>0</v>
      </c>
      <c r="L11" s="46">
        <f t="shared" si="17"/>
        <v>0</v>
      </c>
      <c r="M11" s="47">
        <f t="shared" si="6"/>
        <v>0</v>
      </c>
      <c r="N11" s="46">
        <f t="shared" ref="N11" si="20">K11-F11</f>
        <v>0</v>
      </c>
      <c r="O11" s="48">
        <f t="shared" si="18"/>
        <v>0</v>
      </c>
      <c r="P11" s="46">
        <f t="shared" si="19"/>
        <v>0</v>
      </c>
      <c r="Q11" s="49">
        <f t="shared" si="1"/>
        <v>0</v>
      </c>
      <c r="R11" s="50">
        <f t="shared" si="2"/>
        <v>0</v>
      </c>
      <c r="S11" s="106">
        <f t="shared" si="15"/>
        <v>1.7576000000000003</v>
      </c>
      <c r="V11" s="57"/>
      <c r="W11" s="56"/>
      <c r="Y11" s="61"/>
    </row>
    <row r="12" spans="1:25" s="39" customFormat="1" ht="36.950000000000003" customHeight="1" x14ac:dyDescent="0.25">
      <c r="A12" s="40">
        <v>6</v>
      </c>
      <c r="B12" s="41" t="s">
        <v>61</v>
      </c>
      <c r="C12" s="83" t="s">
        <v>52</v>
      </c>
      <c r="D12" s="52" t="s">
        <v>42</v>
      </c>
      <c r="E12" s="84">
        <v>476800</v>
      </c>
      <c r="F12" s="104">
        <v>485</v>
      </c>
      <c r="G12" s="109" t="s">
        <v>81</v>
      </c>
      <c r="H12" s="43">
        <f t="shared" si="16"/>
        <v>406441484.80000007</v>
      </c>
      <c r="I12" s="44">
        <v>0.06</v>
      </c>
      <c r="J12" s="45">
        <f>I12*H37</f>
        <v>18533579806.799999</v>
      </c>
      <c r="K12" s="85">
        <f>[1]خاکبرداری!$N$59</f>
        <v>860</v>
      </c>
      <c r="L12" s="46">
        <f t="shared" si="17"/>
        <v>720700364.80000007</v>
      </c>
      <c r="M12" s="47"/>
      <c r="N12" s="46">
        <f t="shared" ref="N12:N24" si="21">K12-F12</f>
        <v>375</v>
      </c>
      <c r="O12" s="48">
        <f t="shared" si="18"/>
        <v>0</v>
      </c>
      <c r="P12" s="46">
        <f t="shared" si="19"/>
        <v>314258880.00000006</v>
      </c>
      <c r="Q12" s="49">
        <f t="shared" si="1"/>
        <v>0</v>
      </c>
      <c r="R12" s="50">
        <f t="shared" si="2"/>
        <v>1.0173713333611826E-3</v>
      </c>
      <c r="S12" s="106">
        <f t="shared" si="15"/>
        <v>1.7576000000000003</v>
      </c>
      <c r="T12" s="1"/>
      <c r="V12" s="57"/>
      <c r="W12" s="56"/>
      <c r="Y12" s="61"/>
    </row>
    <row r="13" spans="1:25" s="39" customFormat="1" ht="36.950000000000003" customHeight="1" x14ac:dyDescent="0.25">
      <c r="A13" s="40">
        <v>7</v>
      </c>
      <c r="B13" s="41">
        <v>213</v>
      </c>
      <c r="C13" s="83" t="s">
        <v>62</v>
      </c>
      <c r="D13" s="52" t="s">
        <v>42</v>
      </c>
      <c r="E13" s="84">
        <v>560300</v>
      </c>
      <c r="F13" s="104">
        <v>1700</v>
      </c>
      <c r="G13" s="109" t="s">
        <v>81</v>
      </c>
      <c r="H13" s="43">
        <f t="shared" ref="H13" si="22">S13*F13*E13</f>
        <v>1674131576.0000002</v>
      </c>
      <c r="I13" s="44">
        <v>0.06</v>
      </c>
      <c r="J13" s="45">
        <f>I13*H37</f>
        <v>18533579806.799999</v>
      </c>
      <c r="K13" s="85">
        <f>[1]خاکبرداری!$O$59</f>
        <v>3015</v>
      </c>
      <c r="L13" s="46">
        <f t="shared" ref="L13" si="23">K13*E13*S13</f>
        <v>2969121589.2000003</v>
      </c>
      <c r="M13" s="47"/>
      <c r="N13" s="46">
        <f t="shared" si="21"/>
        <v>1315</v>
      </c>
      <c r="O13" s="48">
        <f t="shared" ref="O13" si="24">M13*S13*E13</f>
        <v>0</v>
      </c>
      <c r="P13" s="46">
        <f t="shared" ref="P13" si="25">N13*E13*S13</f>
        <v>1294990013.2000003</v>
      </c>
      <c r="Q13" s="49">
        <f t="shared" ref="Q13" si="26">O13/$P$39</f>
        <v>0</v>
      </c>
      <c r="R13" s="50">
        <f t="shared" ref="R13" si="27">P13/$P$39</f>
        <v>4.1923579579316878E-3</v>
      </c>
      <c r="S13" s="106">
        <f t="shared" si="15"/>
        <v>1.7576000000000003</v>
      </c>
      <c r="T13" s="1"/>
      <c r="V13" s="57"/>
      <c r="W13" s="56"/>
      <c r="Y13" s="61"/>
    </row>
    <row r="14" spans="1:25" s="39" customFormat="1" ht="36.950000000000003" customHeight="1" x14ac:dyDescent="0.25">
      <c r="A14" s="40">
        <v>8</v>
      </c>
      <c r="B14" s="41">
        <v>214</v>
      </c>
      <c r="C14" s="83" t="s">
        <v>63</v>
      </c>
      <c r="D14" s="52" t="s">
        <v>42</v>
      </c>
      <c r="E14" s="84">
        <v>643300</v>
      </c>
      <c r="F14" s="104">
        <v>1455</v>
      </c>
      <c r="G14" s="109" t="s">
        <v>81</v>
      </c>
      <c r="H14" s="43">
        <f t="shared" ref="H14" si="28">S14*F14*E14</f>
        <v>1645116236.4000003</v>
      </c>
      <c r="I14" s="44">
        <v>0.06</v>
      </c>
      <c r="J14" s="45">
        <f>I14*H37</f>
        <v>18533579806.799999</v>
      </c>
      <c r="K14" s="85">
        <f>[1]خاکبرداری!$P$59</f>
        <v>4740</v>
      </c>
      <c r="L14" s="46">
        <f t="shared" ref="L14" si="29">K14*E14*S14</f>
        <v>5359347739.2000008</v>
      </c>
      <c r="M14" s="47"/>
      <c r="N14" s="46">
        <f t="shared" si="21"/>
        <v>3285</v>
      </c>
      <c r="O14" s="48">
        <f t="shared" ref="O14" si="30">M14*S14*E14</f>
        <v>0</v>
      </c>
      <c r="P14" s="46">
        <f t="shared" ref="P14" si="31">N14*E14*S14</f>
        <v>3714231502.8000007</v>
      </c>
      <c r="Q14" s="49">
        <f t="shared" ref="Q14" si="32">O14/$P$39</f>
        <v>0</v>
      </c>
      <c r="R14" s="50">
        <f t="shared" ref="R14" si="33">P14/$P$39</f>
        <v>1.2024330565983512E-2</v>
      </c>
      <c r="S14" s="106">
        <f t="shared" si="15"/>
        <v>1.7576000000000003</v>
      </c>
      <c r="T14" s="1"/>
      <c r="V14" s="57"/>
      <c r="W14" s="56"/>
      <c r="Y14" s="61"/>
    </row>
    <row r="15" spans="1:25" s="39" customFormat="1" ht="36.950000000000003" customHeight="1" x14ac:dyDescent="0.25">
      <c r="A15" s="40">
        <v>9</v>
      </c>
      <c r="B15" s="41">
        <v>215</v>
      </c>
      <c r="C15" s="83" t="s">
        <v>64</v>
      </c>
      <c r="D15" s="52" t="s">
        <v>42</v>
      </c>
      <c r="E15" s="84">
        <v>725300</v>
      </c>
      <c r="F15" s="104">
        <v>970</v>
      </c>
      <c r="G15" s="109" t="s">
        <v>81</v>
      </c>
      <c r="H15" s="43">
        <f t="shared" ref="H15:H17" si="34">S15*F15*E15</f>
        <v>1236543661.6000001</v>
      </c>
      <c r="I15" s="44">
        <v>0.06</v>
      </c>
      <c r="J15" s="45">
        <f>I15*H37</f>
        <v>18533579806.799999</v>
      </c>
      <c r="K15" s="85">
        <v>0</v>
      </c>
      <c r="L15" s="46">
        <f t="shared" ref="L15:L17" si="35">K15*E15*S15</f>
        <v>0</v>
      </c>
      <c r="M15" s="47">
        <f t="shared" ref="M15:M17" si="36">K15-F15</f>
        <v>-970</v>
      </c>
      <c r="N15" s="46"/>
      <c r="O15" s="48">
        <f t="shared" ref="O15:O17" si="37">M15*S15*E15</f>
        <v>-1236543661.6000001</v>
      </c>
      <c r="P15" s="46">
        <f t="shared" ref="P15:P17" si="38">N15*E15*S15</f>
        <v>0</v>
      </c>
      <c r="Q15" s="49">
        <f t="shared" ref="Q15:Q17" si="39">O15/$P$39</f>
        <v>-4.003145666914204E-3</v>
      </c>
      <c r="R15" s="50">
        <f t="shared" ref="R15:R17" si="40">P15/$P$39</f>
        <v>0</v>
      </c>
      <c r="S15" s="106">
        <f t="shared" si="15"/>
        <v>1.7576000000000003</v>
      </c>
      <c r="T15" s="1"/>
      <c r="V15" s="57"/>
      <c r="W15" s="56"/>
      <c r="Y15" s="61"/>
    </row>
    <row r="16" spans="1:25" s="39" customFormat="1" ht="36.950000000000003" customHeight="1" x14ac:dyDescent="0.25">
      <c r="A16" s="40">
        <v>10</v>
      </c>
      <c r="B16" s="41">
        <v>216</v>
      </c>
      <c r="C16" s="83" t="s">
        <v>65</v>
      </c>
      <c r="D16" s="52" t="s">
        <v>42</v>
      </c>
      <c r="E16" s="84">
        <v>808300</v>
      </c>
      <c r="F16" s="104">
        <v>250</v>
      </c>
      <c r="G16" s="109" t="s">
        <v>81</v>
      </c>
      <c r="H16" s="43">
        <f t="shared" si="34"/>
        <v>355167020.00000006</v>
      </c>
      <c r="I16" s="44">
        <v>0.06</v>
      </c>
      <c r="J16" s="45">
        <f t="shared" ref="J16:J19" si="41">I16*$H$37</f>
        <v>18533579806.799999</v>
      </c>
      <c r="K16" s="85">
        <v>0</v>
      </c>
      <c r="L16" s="46">
        <f t="shared" si="35"/>
        <v>0</v>
      </c>
      <c r="M16" s="47">
        <f t="shared" si="36"/>
        <v>-250</v>
      </c>
      <c r="N16" s="46"/>
      <c r="O16" s="48">
        <f t="shared" si="37"/>
        <v>-355167020.00000006</v>
      </c>
      <c r="P16" s="46">
        <f t="shared" si="38"/>
        <v>0</v>
      </c>
      <c r="Q16" s="49">
        <f t="shared" si="39"/>
        <v>-1.1498059965825557E-3</v>
      </c>
      <c r="R16" s="50">
        <f t="shared" si="40"/>
        <v>0</v>
      </c>
      <c r="S16" s="106">
        <f t="shared" si="15"/>
        <v>1.7576000000000003</v>
      </c>
      <c r="T16" s="1"/>
      <c r="V16" s="57"/>
      <c r="W16" s="56"/>
      <c r="Y16" s="61"/>
    </row>
    <row r="17" spans="1:25" s="39" customFormat="1" ht="36.950000000000003" customHeight="1" x14ac:dyDescent="0.25">
      <c r="A17" s="40">
        <v>11</v>
      </c>
      <c r="B17" s="41">
        <v>230</v>
      </c>
      <c r="C17" s="83" t="s">
        <v>66</v>
      </c>
      <c r="D17" s="52" t="s">
        <v>42</v>
      </c>
      <c r="E17" s="84">
        <v>805488</v>
      </c>
      <c r="F17" s="104">
        <v>1250</v>
      </c>
      <c r="G17" s="109" t="s">
        <v>81</v>
      </c>
      <c r="H17" s="43">
        <f t="shared" si="34"/>
        <v>1769657136.0000005</v>
      </c>
      <c r="I17" s="44">
        <v>0.06</v>
      </c>
      <c r="J17" s="45">
        <f t="shared" si="41"/>
        <v>18533579806.799999</v>
      </c>
      <c r="K17" s="85">
        <v>760</v>
      </c>
      <c r="L17" s="46">
        <f t="shared" si="35"/>
        <v>1075951538.6880002</v>
      </c>
      <c r="M17" s="47">
        <f t="shared" si="36"/>
        <v>-490</v>
      </c>
      <c r="N17" s="46"/>
      <c r="O17" s="48">
        <f t="shared" si="37"/>
        <v>-693705597.31200016</v>
      </c>
      <c r="P17" s="46">
        <f t="shared" si="38"/>
        <v>0</v>
      </c>
      <c r="Q17" s="49">
        <f t="shared" si="39"/>
        <v>-2.2457796212391038E-3</v>
      </c>
      <c r="R17" s="50">
        <f t="shared" si="40"/>
        <v>0</v>
      </c>
      <c r="S17" s="106">
        <f t="shared" si="15"/>
        <v>1.7576000000000003</v>
      </c>
      <c r="T17" s="1"/>
      <c r="V17" s="57"/>
      <c r="W17" s="56"/>
      <c r="Y17" s="61"/>
    </row>
    <row r="18" spans="1:25" s="39" customFormat="1" ht="36.950000000000003" customHeight="1" x14ac:dyDescent="0.25">
      <c r="A18" s="40">
        <v>12</v>
      </c>
      <c r="B18" s="41">
        <v>231</v>
      </c>
      <c r="C18" s="83" t="s">
        <v>67</v>
      </c>
      <c r="D18" s="52" t="s">
        <v>42</v>
      </c>
      <c r="E18" s="84">
        <v>839988</v>
      </c>
      <c r="F18" s="104">
        <v>1250</v>
      </c>
      <c r="G18" s="109" t="s">
        <v>81</v>
      </c>
      <c r="H18" s="43">
        <f t="shared" ref="H18" si="42">S18*F18*E18</f>
        <v>1845453636.0000005</v>
      </c>
      <c r="I18" s="44">
        <v>0.06</v>
      </c>
      <c r="J18" s="45">
        <f t="shared" si="41"/>
        <v>18533579806.799999</v>
      </c>
      <c r="K18" s="85">
        <f t="shared" ref="K18" si="43">F18</f>
        <v>1250</v>
      </c>
      <c r="L18" s="46">
        <f t="shared" ref="L18" si="44">K18*E18*S18</f>
        <v>1845453636.0000002</v>
      </c>
      <c r="M18" s="47">
        <f t="shared" ref="M18" si="45">K18-F18</f>
        <v>0</v>
      </c>
      <c r="N18" s="46">
        <f t="shared" si="21"/>
        <v>0</v>
      </c>
      <c r="O18" s="48">
        <f t="shared" ref="O18" si="46">M18*S18*E18</f>
        <v>0</v>
      </c>
      <c r="P18" s="46">
        <f t="shared" ref="P18" si="47">N18*E18*S18</f>
        <v>0</v>
      </c>
      <c r="Q18" s="49">
        <f t="shared" ref="Q18" si="48">O18/$P$39</f>
        <v>0</v>
      </c>
      <c r="R18" s="50">
        <f t="shared" ref="R18" si="49">P18/$P$39</f>
        <v>0</v>
      </c>
      <c r="S18" s="106">
        <f t="shared" si="15"/>
        <v>1.7576000000000003</v>
      </c>
      <c r="T18" s="1"/>
      <c r="V18" s="57"/>
      <c r="W18" s="56"/>
      <c r="Y18" s="61"/>
    </row>
    <row r="19" spans="1:25" s="39" customFormat="1" ht="36.950000000000003" customHeight="1" x14ac:dyDescent="0.25">
      <c r="A19" s="40">
        <v>13</v>
      </c>
      <c r="B19" s="41">
        <v>232</v>
      </c>
      <c r="C19" s="83" t="s">
        <v>68</v>
      </c>
      <c r="D19" s="52" t="s">
        <v>42</v>
      </c>
      <c r="E19" s="84">
        <v>867488</v>
      </c>
      <c r="F19" s="104">
        <v>2500</v>
      </c>
      <c r="G19" s="109" t="s">
        <v>81</v>
      </c>
      <c r="H19" s="43">
        <f t="shared" ref="H19" si="50">S19*F19*E19</f>
        <v>3811742272.000001</v>
      </c>
      <c r="I19" s="44">
        <v>0.06</v>
      </c>
      <c r="J19" s="45">
        <f t="shared" si="41"/>
        <v>18533579806.799999</v>
      </c>
      <c r="K19" s="85">
        <f t="shared" ref="K19" si="51">F19</f>
        <v>2500</v>
      </c>
      <c r="L19" s="46">
        <f t="shared" ref="L19" si="52">K19*E19*S19</f>
        <v>3811742272.0000005</v>
      </c>
      <c r="M19" s="47">
        <f t="shared" ref="M19" si="53">K19-F19</f>
        <v>0</v>
      </c>
      <c r="N19" s="46">
        <f t="shared" si="21"/>
        <v>0</v>
      </c>
      <c r="O19" s="48">
        <f t="shared" ref="O19" si="54">M19*S19*E19</f>
        <v>0</v>
      </c>
      <c r="P19" s="46">
        <f t="shared" ref="P19" si="55">N19*E19*S19</f>
        <v>0</v>
      </c>
      <c r="Q19" s="49">
        <f t="shared" ref="Q19" si="56">O19/$P$39</f>
        <v>0</v>
      </c>
      <c r="R19" s="50">
        <f t="shared" ref="R19" si="57">P19/$P$39</f>
        <v>0</v>
      </c>
      <c r="S19" s="106">
        <f t="shared" si="15"/>
        <v>1.7576000000000003</v>
      </c>
      <c r="T19" s="1"/>
      <c r="V19" s="57"/>
      <c r="W19" s="56"/>
      <c r="Y19" s="61"/>
    </row>
    <row r="20" spans="1:25" ht="36.950000000000003" customHeight="1" x14ac:dyDescent="0.25">
      <c r="A20" s="86">
        <v>14</v>
      </c>
      <c r="B20" s="87">
        <v>301</v>
      </c>
      <c r="C20" s="111" t="s">
        <v>45</v>
      </c>
      <c r="D20" s="88" t="s">
        <v>42</v>
      </c>
      <c r="E20" s="89">
        <v>1331940</v>
      </c>
      <c r="F20" s="103">
        <v>750</v>
      </c>
      <c r="G20" s="108" t="s">
        <v>82</v>
      </c>
      <c r="H20" s="90">
        <f>S20*F20*E20</f>
        <v>1844361825.6959999</v>
      </c>
      <c r="I20" s="91">
        <v>0.06</v>
      </c>
      <c r="J20" s="92">
        <f>I20*$H$37</f>
        <v>18533579806.799999</v>
      </c>
      <c r="K20" s="103">
        <f>[1]روسازي!$Q$64</f>
        <v>1080</v>
      </c>
      <c r="L20" s="93">
        <f t="shared" si="12"/>
        <v>2655881029.0022402</v>
      </c>
      <c r="M20" s="103"/>
      <c r="N20" s="93">
        <f t="shared" si="21"/>
        <v>330</v>
      </c>
      <c r="O20" s="95">
        <f>M20*S20*E20</f>
        <v>0</v>
      </c>
      <c r="P20" s="93">
        <f t="shared" si="14"/>
        <v>811519203.30623996</v>
      </c>
      <c r="Q20" s="96">
        <f t="shared" ref="Q20:Q34" si="58">O20/$P$39</f>
        <v>0</v>
      </c>
      <c r="R20" s="97">
        <f t="shared" ref="R20:R34" si="59">P20/$P$39</f>
        <v>2.6271855036073244E-3</v>
      </c>
      <c r="S20" s="1">
        <f>1.3*1.04*1.3656</f>
        <v>1.8462912</v>
      </c>
      <c r="V20" s="57"/>
      <c r="W20" s="56"/>
      <c r="Y20" s="62"/>
    </row>
    <row r="21" spans="1:25" ht="36.950000000000003" customHeight="1" x14ac:dyDescent="0.25">
      <c r="A21" s="86">
        <v>15</v>
      </c>
      <c r="B21" s="87">
        <v>302</v>
      </c>
      <c r="C21" s="111" t="s">
        <v>46</v>
      </c>
      <c r="D21" s="88" t="s">
        <v>42</v>
      </c>
      <c r="E21" s="89">
        <v>2187940</v>
      </c>
      <c r="F21" s="103">
        <v>4850</v>
      </c>
      <c r="G21" s="108" t="str">
        <f>$G$20</f>
        <v>1.3*1.04*1.3656</v>
      </c>
      <c r="H21" s="90">
        <f t="shared" si="11"/>
        <v>19591935685.420799</v>
      </c>
      <c r="I21" s="91">
        <v>1.5</v>
      </c>
      <c r="J21" s="98">
        <f>H21*I21</f>
        <v>29387903528.131199</v>
      </c>
      <c r="K21" s="103">
        <f>F21</f>
        <v>4850</v>
      </c>
      <c r="L21" s="93">
        <f t="shared" si="12"/>
        <v>19591935685.420799</v>
      </c>
      <c r="M21" s="103">
        <f t="shared" si="6"/>
        <v>0</v>
      </c>
      <c r="N21" s="93"/>
      <c r="O21" s="95">
        <f t="shared" si="13"/>
        <v>0</v>
      </c>
      <c r="P21" s="93">
        <f t="shared" si="14"/>
        <v>0</v>
      </c>
      <c r="Q21" s="96">
        <f t="shared" si="58"/>
        <v>0</v>
      </c>
      <c r="R21" s="97">
        <f t="shared" si="59"/>
        <v>0</v>
      </c>
      <c r="S21" s="1">
        <f>1.3*1.04*1.3656</f>
        <v>1.8462912</v>
      </c>
      <c r="V21" s="57"/>
      <c r="W21" s="56"/>
      <c r="Y21" s="62"/>
    </row>
    <row r="22" spans="1:25" ht="36.950000000000003" customHeight="1" x14ac:dyDescent="0.25">
      <c r="A22" s="112">
        <v>16</v>
      </c>
      <c r="B22" s="113">
        <v>401</v>
      </c>
      <c r="C22" s="114" t="s">
        <v>39</v>
      </c>
      <c r="D22" s="115" t="s">
        <v>40</v>
      </c>
      <c r="E22" s="116">
        <v>184640</v>
      </c>
      <c r="F22" s="117">
        <v>40000</v>
      </c>
      <c r="G22" s="118" t="s">
        <v>83</v>
      </c>
      <c r="H22" s="119">
        <f t="shared" si="11"/>
        <v>16475796480</v>
      </c>
      <c r="I22" s="120">
        <v>1.5</v>
      </c>
      <c r="J22" s="121">
        <f>H22*I22</f>
        <v>24713694720</v>
      </c>
      <c r="K22" s="122">
        <f>F22</f>
        <v>40000</v>
      </c>
      <c r="L22" s="123">
        <f t="shared" si="12"/>
        <v>16475796480</v>
      </c>
      <c r="M22" s="124">
        <f t="shared" si="6"/>
        <v>0</v>
      </c>
      <c r="N22" s="123"/>
      <c r="O22" s="125">
        <f t="shared" si="13"/>
        <v>0</v>
      </c>
      <c r="P22" s="123">
        <f t="shared" si="14"/>
        <v>0</v>
      </c>
      <c r="Q22" s="126">
        <f t="shared" si="58"/>
        <v>0</v>
      </c>
      <c r="R22" s="127">
        <f t="shared" si="59"/>
        <v>0</v>
      </c>
      <c r="S22" s="107">
        <f>1.3*1.04*1.65</f>
        <v>2.2307999999999999</v>
      </c>
      <c r="V22" s="57"/>
      <c r="W22" s="56"/>
      <c r="Y22" s="61"/>
    </row>
    <row r="23" spans="1:25" ht="36.950000000000003" customHeight="1" x14ac:dyDescent="0.25">
      <c r="A23" s="112">
        <v>17</v>
      </c>
      <c r="B23" s="113">
        <v>402</v>
      </c>
      <c r="C23" s="114" t="s">
        <v>69</v>
      </c>
      <c r="D23" s="115" t="s">
        <v>40</v>
      </c>
      <c r="E23" s="116">
        <v>123640</v>
      </c>
      <c r="F23" s="117">
        <v>15000</v>
      </c>
      <c r="G23" s="118" t="str">
        <f>G22</f>
        <v>1.3*1.04*1.65</v>
      </c>
      <c r="H23" s="119">
        <f t="shared" ref="H23" si="60">S23*F23*E23</f>
        <v>4137241680</v>
      </c>
      <c r="I23" s="120">
        <v>0.06</v>
      </c>
      <c r="J23" s="121">
        <f>I23*$H$37</f>
        <v>18533579806.799999</v>
      </c>
      <c r="K23" s="122">
        <f>F23</f>
        <v>15000</v>
      </c>
      <c r="L23" s="123">
        <f t="shared" ref="L23" si="61">K23*E23*S23</f>
        <v>4137241680</v>
      </c>
      <c r="M23" s="124">
        <f t="shared" ref="M23" si="62">K23-F23</f>
        <v>0</v>
      </c>
      <c r="N23" s="123"/>
      <c r="O23" s="125">
        <f t="shared" ref="O23" si="63">M23*S23*E23</f>
        <v>0</v>
      </c>
      <c r="P23" s="123">
        <f t="shared" ref="P23" si="64">N23*E23*S23</f>
        <v>0</v>
      </c>
      <c r="Q23" s="126">
        <f t="shared" si="58"/>
        <v>0</v>
      </c>
      <c r="R23" s="127">
        <f t="shared" si="59"/>
        <v>0</v>
      </c>
      <c r="S23" s="107">
        <f t="shared" ref="S23:S24" si="65">1.3*1.04*1.65</f>
        <v>2.2307999999999999</v>
      </c>
      <c r="V23" s="57"/>
      <c r="W23" s="56"/>
      <c r="Y23" s="61"/>
    </row>
    <row r="24" spans="1:25" ht="36.950000000000003" customHeight="1" x14ac:dyDescent="0.25">
      <c r="A24" s="112">
        <v>18</v>
      </c>
      <c r="B24" s="113">
        <v>403</v>
      </c>
      <c r="C24" s="128" t="s">
        <v>47</v>
      </c>
      <c r="D24" s="129" t="s">
        <v>48</v>
      </c>
      <c r="E24" s="116">
        <v>208918</v>
      </c>
      <c r="F24" s="117">
        <v>295000</v>
      </c>
      <c r="G24" s="118" t="str">
        <f>$G$22</f>
        <v>1.3*1.04*1.65</v>
      </c>
      <c r="H24" s="119">
        <f t="shared" si="11"/>
        <v>137486010948</v>
      </c>
      <c r="I24" s="120">
        <v>0.2</v>
      </c>
      <c r="J24" s="121">
        <f>I24*H37</f>
        <v>61778599356</v>
      </c>
      <c r="K24" s="122">
        <f>4700*6*6+4700*5*6.6</f>
        <v>324300</v>
      </c>
      <c r="L24" s="123">
        <f t="shared" si="12"/>
        <v>151141401187.91998</v>
      </c>
      <c r="M24" s="124"/>
      <c r="N24" s="123">
        <f t="shared" si="21"/>
        <v>29300</v>
      </c>
      <c r="O24" s="125">
        <f t="shared" si="13"/>
        <v>0</v>
      </c>
      <c r="P24" s="123">
        <f t="shared" si="14"/>
        <v>13655390239.92</v>
      </c>
      <c r="Q24" s="126">
        <f t="shared" si="58"/>
        <v>0</v>
      </c>
      <c r="R24" s="127">
        <f t="shared" si="59"/>
        <v>4.4207509986526672E-2</v>
      </c>
      <c r="S24" s="107">
        <f t="shared" si="65"/>
        <v>2.2307999999999999</v>
      </c>
      <c r="V24" s="57"/>
      <c r="W24" s="56"/>
      <c r="Y24" s="61"/>
    </row>
    <row r="25" spans="1:25" ht="36.950000000000003" hidden="1" customHeight="1" x14ac:dyDescent="0.25">
      <c r="A25" s="86">
        <v>15</v>
      </c>
      <c r="B25" s="87">
        <v>503</v>
      </c>
      <c r="C25" s="101" t="s">
        <v>56</v>
      </c>
      <c r="D25" s="102" t="s">
        <v>40</v>
      </c>
      <c r="E25" s="89"/>
      <c r="F25" s="103"/>
      <c r="G25" s="108"/>
      <c r="H25" s="90">
        <f t="shared" si="11"/>
        <v>0</v>
      </c>
      <c r="I25" s="91"/>
      <c r="J25" s="92"/>
      <c r="K25" s="85">
        <f t="shared" si="4"/>
        <v>0</v>
      </c>
      <c r="L25" s="93">
        <f t="shared" si="12"/>
        <v>0</v>
      </c>
      <c r="M25" s="47">
        <f t="shared" si="6"/>
        <v>0</v>
      </c>
      <c r="N25" s="93">
        <v>0</v>
      </c>
      <c r="O25" s="95">
        <f t="shared" si="13"/>
        <v>0</v>
      </c>
      <c r="P25" s="93">
        <f t="shared" si="14"/>
        <v>0</v>
      </c>
      <c r="Q25" s="96">
        <f t="shared" si="58"/>
        <v>0</v>
      </c>
      <c r="R25" s="97">
        <f t="shared" si="59"/>
        <v>0</v>
      </c>
      <c r="S25" s="51">
        <v>1</v>
      </c>
      <c r="T25" s="51"/>
      <c r="V25" s="57"/>
      <c r="W25" s="56"/>
      <c r="Y25" s="59"/>
    </row>
    <row r="26" spans="1:25" ht="36.950000000000003" customHeight="1" x14ac:dyDescent="0.25">
      <c r="A26" s="40">
        <v>19</v>
      </c>
      <c r="B26" s="41">
        <v>601</v>
      </c>
      <c r="C26" s="42" t="s">
        <v>70</v>
      </c>
      <c r="D26" s="52" t="s">
        <v>38</v>
      </c>
      <c r="E26" s="84">
        <v>50088783.280000001</v>
      </c>
      <c r="F26" s="105">
        <v>18</v>
      </c>
      <c r="G26" s="109" t="s">
        <v>84</v>
      </c>
      <c r="H26" s="43">
        <f>S26*F26*E26</f>
        <v>1878540226.7420957</v>
      </c>
      <c r="I26" s="53">
        <v>0.06</v>
      </c>
      <c r="J26" s="45">
        <f>I26*$H$37</f>
        <v>18533579806.799999</v>
      </c>
      <c r="K26" s="85">
        <v>0</v>
      </c>
      <c r="L26" s="46">
        <f t="shared" ref="L26" si="66">K26*E26*S26</f>
        <v>0</v>
      </c>
      <c r="M26" s="47">
        <f t="shared" ref="M26" si="67">K26-F26</f>
        <v>-18</v>
      </c>
      <c r="N26" s="46"/>
      <c r="O26" s="48">
        <f t="shared" ref="O26" si="68">M26*S26*E26</f>
        <v>-1878540226.7420957</v>
      </c>
      <c r="P26" s="46">
        <f t="shared" ref="P26" si="69">N26*E26*S26</f>
        <v>0</v>
      </c>
      <c r="Q26" s="49">
        <f t="shared" si="58"/>
        <v>-6.0815241728514515E-3</v>
      </c>
      <c r="R26" s="50">
        <f t="shared" si="59"/>
        <v>0</v>
      </c>
      <c r="S26" s="107">
        <f>1.3*1.04*1.5411</f>
        <v>2.0835672000000001</v>
      </c>
      <c r="T26" s="1">
        <f>1.3*1.04*1.5411</f>
        <v>2.0835672000000001</v>
      </c>
      <c r="V26" s="57"/>
      <c r="W26" s="56"/>
      <c r="Y26" s="59"/>
    </row>
    <row r="27" spans="1:25" ht="36.950000000000003" customHeight="1" x14ac:dyDescent="0.25">
      <c r="A27" s="40">
        <v>20</v>
      </c>
      <c r="B27" s="41">
        <v>602</v>
      </c>
      <c r="C27" s="42" t="s">
        <v>71</v>
      </c>
      <c r="D27" s="52" t="s">
        <v>38</v>
      </c>
      <c r="E27" s="84">
        <v>53187794.950000003</v>
      </c>
      <c r="F27" s="105">
        <v>163.68</v>
      </c>
      <c r="G27" s="109" t="s">
        <v>84</v>
      </c>
      <c r="H27" s="43">
        <f t="shared" si="11"/>
        <v>18139074069.296482</v>
      </c>
      <c r="I27" s="53">
        <v>1.5</v>
      </c>
      <c r="J27" s="45">
        <f>H27*I27</f>
        <v>27208611103.944725</v>
      </c>
      <c r="K27" s="85">
        <f>'[1]خلاصه ابنیه پل ها'!$N$35</f>
        <v>179.9</v>
      </c>
      <c r="L27" s="46">
        <f t="shared" si="12"/>
        <v>19936580065.166405</v>
      </c>
      <c r="M27" s="47"/>
      <c r="N27" s="46">
        <f>K27-F27</f>
        <v>16.22</v>
      </c>
      <c r="O27" s="48">
        <f t="shared" si="13"/>
        <v>0</v>
      </c>
      <c r="P27" s="46">
        <f t="shared" si="14"/>
        <v>1797505995.8699224</v>
      </c>
      <c r="Q27" s="49">
        <f t="shared" si="58"/>
        <v>0</v>
      </c>
      <c r="R27" s="50">
        <f t="shared" si="59"/>
        <v>5.8191866264619245E-3</v>
      </c>
      <c r="S27" s="107">
        <f>S26</f>
        <v>2.0835672000000001</v>
      </c>
      <c r="V27" s="57"/>
      <c r="W27" s="56"/>
      <c r="Y27" s="59"/>
    </row>
    <row r="28" spans="1:25" ht="36.950000000000003" customHeight="1" x14ac:dyDescent="0.25">
      <c r="A28" s="40">
        <v>21</v>
      </c>
      <c r="B28" s="41">
        <v>603</v>
      </c>
      <c r="C28" s="42" t="s">
        <v>72</v>
      </c>
      <c r="D28" s="52" t="s">
        <v>38</v>
      </c>
      <c r="E28" s="84">
        <v>51671310.850000001</v>
      </c>
      <c r="F28" s="105">
        <v>105.6</v>
      </c>
      <c r="G28" s="109" t="s">
        <v>84</v>
      </c>
      <c r="H28" s="43">
        <f t="shared" si="11"/>
        <v>11368964478.227571</v>
      </c>
      <c r="I28" s="53">
        <v>2</v>
      </c>
      <c r="J28" s="45">
        <f>I28*H28</f>
        <v>22737928956.455143</v>
      </c>
      <c r="K28" s="85">
        <f>'[1]خلاصه ابنیه پل ها'!$N$60</f>
        <v>23.79</v>
      </c>
      <c r="L28" s="46">
        <f t="shared" si="12"/>
        <v>2561246827.0552454</v>
      </c>
      <c r="M28" s="47">
        <f>K28-F28</f>
        <v>-81.81</v>
      </c>
      <c r="N28" s="46"/>
      <c r="O28" s="48">
        <f t="shared" si="13"/>
        <v>-8807717651.172327</v>
      </c>
      <c r="P28" s="46">
        <f t="shared" si="14"/>
        <v>0</v>
      </c>
      <c r="Q28" s="49">
        <f t="shared" si="58"/>
        <v>-2.8513814631561125E-2</v>
      </c>
      <c r="R28" s="50">
        <f t="shared" si="59"/>
        <v>0</v>
      </c>
      <c r="S28" s="107">
        <f t="shared" ref="S28:S34" si="70">S27</f>
        <v>2.0835672000000001</v>
      </c>
      <c r="V28" s="57"/>
      <c r="W28" s="56"/>
      <c r="Y28" s="59"/>
    </row>
    <row r="29" spans="1:25" ht="36.950000000000003" customHeight="1" x14ac:dyDescent="0.25">
      <c r="A29" s="40">
        <v>22</v>
      </c>
      <c r="B29" s="41">
        <v>604</v>
      </c>
      <c r="C29" s="42" t="s">
        <v>74</v>
      </c>
      <c r="D29" s="52" t="s">
        <v>38</v>
      </c>
      <c r="E29" s="84">
        <v>71233999.459999993</v>
      </c>
      <c r="F29" s="105">
        <v>331.5</v>
      </c>
      <c r="G29" s="109" t="s">
        <v>84</v>
      </c>
      <c r="H29" s="43">
        <f t="shared" si="11"/>
        <v>49201503421.091827</v>
      </c>
      <c r="I29" s="53">
        <v>1</v>
      </c>
      <c r="J29" s="45">
        <f>I29*H29</f>
        <v>49201503421.091827</v>
      </c>
      <c r="K29" s="85">
        <v>0</v>
      </c>
      <c r="L29" s="46">
        <f t="shared" si="12"/>
        <v>0</v>
      </c>
      <c r="M29" s="47">
        <f t="shared" ref="M29" si="71">K29-F29</f>
        <v>-331.5</v>
      </c>
      <c r="N29" s="46"/>
      <c r="O29" s="48">
        <f t="shared" si="13"/>
        <v>-49201503421.091827</v>
      </c>
      <c r="P29" s="46">
        <f t="shared" si="14"/>
        <v>0</v>
      </c>
      <c r="Q29" s="49">
        <f t="shared" si="58"/>
        <v>-0.15928332443268101</v>
      </c>
      <c r="R29" s="50">
        <f t="shared" si="59"/>
        <v>0</v>
      </c>
      <c r="S29" s="107">
        <f t="shared" si="70"/>
        <v>2.0835672000000001</v>
      </c>
      <c r="V29" s="57"/>
      <c r="W29" s="56"/>
      <c r="Y29" s="59"/>
    </row>
    <row r="30" spans="1:25" ht="36.950000000000003" customHeight="1" x14ac:dyDescent="0.25">
      <c r="A30" s="40">
        <v>23</v>
      </c>
      <c r="B30" s="41">
        <v>605</v>
      </c>
      <c r="C30" s="42" t="s">
        <v>73</v>
      </c>
      <c r="D30" s="52" t="s">
        <v>38</v>
      </c>
      <c r="E30" s="84">
        <v>71931045.109999999</v>
      </c>
      <c r="F30" s="105">
        <v>43.86</v>
      </c>
      <c r="G30" s="109" t="s">
        <v>84</v>
      </c>
      <c r="H30" s="43">
        <f t="shared" ref="H30" si="72">S30*F30*E30</f>
        <v>6573437071.8529129</v>
      </c>
      <c r="I30" s="53">
        <v>0.06</v>
      </c>
      <c r="J30" s="45">
        <f>I30*$H$37</f>
        <v>18533579806.799999</v>
      </c>
      <c r="K30" s="85">
        <v>0</v>
      </c>
      <c r="L30" s="46">
        <f t="shared" ref="L30" si="73">K30*E30*S30</f>
        <v>0</v>
      </c>
      <c r="M30" s="47">
        <f t="shared" si="6"/>
        <v>-43.86</v>
      </c>
      <c r="N30" s="46"/>
      <c r="O30" s="48">
        <f t="shared" ref="O30" si="74">M30*S30*E30</f>
        <v>-6573437071.8529129</v>
      </c>
      <c r="P30" s="46">
        <f t="shared" ref="P30" si="75">N30*E30*S30</f>
        <v>0</v>
      </c>
      <c r="Q30" s="49">
        <f t="shared" si="58"/>
        <v>-2.1280628374150713E-2</v>
      </c>
      <c r="R30" s="50">
        <f t="shared" si="59"/>
        <v>0</v>
      </c>
      <c r="S30" s="107">
        <f t="shared" si="70"/>
        <v>2.0835672000000001</v>
      </c>
      <c r="V30" s="57"/>
      <c r="W30" s="56"/>
      <c r="Y30" s="59"/>
    </row>
    <row r="31" spans="1:25" ht="36.950000000000003" customHeight="1" x14ac:dyDescent="0.25">
      <c r="A31" s="40">
        <v>24</v>
      </c>
      <c r="B31" s="41">
        <v>635</v>
      </c>
      <c r="C31" s="42" t="s">
        <v>75</v>
      </c>
      <c r="D31" s="52" t="s">
        <v>76</v>
      </c>
      <c r="E31" s="84">
        <v>65473916.799999997</v>
      </c>
      <c r="F31" s="105">
        <v>9.6</v>
      </c>
      <c r="G31" s="109" t="s">
        <v>84</v>
      </c>
      <c r="H31" s="43">
        <f t="shared" ref="H31" si="76">S31*F31*E31</f>
        <v>1309625332.800086</v>
      </c>
      <c r="I31" s="53">
        <v>0.06</v>
      </c>
      <c r="J31" s="45">
        <f>I31*$H$37</f>
        <v>18533579806.799999</v>
      </c>
      <c r="K31" s="85">
        <v>0</v>
      </c>
      <c r="L31" s="46">
        <f t="shared" ref="L31" si="77">K31*E31*S31</f>
        <v>0</v>
      </c>
      <c r="M31" s="47">
        <f t="shared" ref="M31" si="78">K31-F31</f>
        <v>-9.6</v>
      </c>
      <c r="N31" s="46"/>
      <c r="O31" s="48">
        <f t="shared" ref="O31" si="79">M31*S31*E31</f>
        <v>-1309625332.800086</v>
      </c>
      <c r="P31" s="46">
        <f t="shared" ref="P31" si="80">N31*E31*S31</f>
        <v>0</v>
      </c>
      <c r="Q31" s="49">
        <f t="shared" si="58"/>
        <v>-4.239737858909208E-3</v>
      </c>
      <c r="R31" s="50">
        <f t="shared" si="59"/>
        <v>0</v>
      </c>
      <c r="S31" s="107">
        <f t="shared" si="70"/>
        <v>2.0835672000000001</v>
      </c>
      <c r="V31" s="57"/>
      <c r="W31" s="56"/>
      <c r="Y31" s="59"/>
    </row>
    <row r="32" spans="1:25" ht="36.950000000000003" customHeight="1" x14ac:dyDescent="0.25">
      <c r="A32" s="40">
        <v>25</v>
      </c>
      <c r="B32" s="41">
        <v>639</v>
      </c>
      <c r="C32" s="42" t="s">
        <v>49</v>
      </c>
      <c r="D32" s="52" t="s">
        <v>42</v>
      </c>
      <c r="E32" s="84">
        <v>18992330.210000001</v>
      </c>
      <c r="F32" s="105">
        <v>190</v>
      </c>
      <c r="G32" s="109" t="s">
        <v>84</v>
      </c>
      <c r="H32" s="43">
        <f t="shared" si="11"/>
        <v>7518641292.6537714</v>
      </c>
      <c r="I32" s="53">
        <v>0.06</v>
      </c>
      <c r="J32" s="45">
        <f t="shared" ref="J32:J34" si="81">I32*$H$37</f>
        <v>18533579806.799999</v>
      </c>
      <c r="K32" s="85">
        <f>F32</f>
        <v>190</v>
      </c>
      <c r="L32" s="46">
        <f t="shared" si="12"/>
        <v>7518641292.6537714</v>
      </c>
      <c r="M32" s="47">
        <f t="shared" si="6"/>
        <v>0</v>
      </c>
      <c r="N32" s="46"/>
      <c r="O32" s="48">
        <f t="shared" si="13"/>
        <v>0</v>
      </c>
      <c r="P32" s="46">
        <f t="shared" si="14"/>
        <v>0</v>
      </c>
      <c r="Q32" s="49">
        <f t="shared" si="58"/>
        <v>0</v>
      </c>
      <c r="R32" s="50">
        <f t="shared" si="59"/>
        <v>0</v>
      </c>
      <c r="S32" s="107">
        <f t="shared" si="70"/>
        <v>2.0835672000000001</v>
      </c>
      <c r="V32" s="57"/>
      <c r="W32" s="56"/>
      <c r="Y32" s="59"/>
    </row>
    <row r="33" spans="1:26" ht="36.950000000000003" customHeight="1" x14ac:dyDescent="0.25">
      <c r="A33" s="40">
        <v>26</v>
      </c>
      <c r="B33" s="41">
        <v>640</v>
      </c>
      <c r="C33" s="42" t="s">
        <v>77</v>
      </c>
      <c r="D33" s="52" t="s">
        <v>42</v>
      </c>
      <c r="E33" s="84">
        <v>17739237.48</v>
      </c>
      <c r="F33" s="105">
        <v>195</v>
      </c>
      <c r="G33" s="109" t="s">
        <v>84</v>
      </c>
      <c r="H33" s="43">
        <f t="shared" si="11"/>
        <v>7207374206.436039</v>
      </c>
      <c r="I33" s="53">
        <v>0.06</v>
      </c>
      <c r="J33" s="45">
        <f t="shared" si="81"/>
        <v>18533579806.799999</v>
      </c>
      <c r="K33" s="85">
        <f>F33</f>
        <v>195</v>
      </c>
      <c r="L33" s="46">
        <f t="shared" si="12"/>
        <v>7207374206.436038</v>
      </c>
      <c r="M33" s="47">
        <f t="shared" si="6"/>
        <v>0</v>
      </c>
      <c r="N33" s="46"/>
      <c r="O33" s="48">
        <f t="shared" si="13"/>
        <v>0</v>
      </c>
      <c r="P33" s="46">
        <f t="shared" si="14"/>
        <v>0</v>
      </c>
      <c r="Q33" s="49">
        <f t="shared" si="58"/>
        <v>0</v>
      </c>
      <c r="R33" s="50">
        <f t="shared" si="59"/>
        <v>0</v>
      </c>
      <c r="S33" s="107">
        <f t="shared" si="70"/>
        <v>2.0835672000000001</v>
      </c>
      <c r="V33" s="57"/>
      <c r="W33" s="56"/>
      <c r="Y33" s="59"/>
    </row>
    <row r="34" spans="1:26" ht="36.950000000000003" customHeight="1" thickBot="1" x14ac:dyDescent="0.3">
      <c r="A34" s="40">
        <v>27</v>
      </c>
      <c r="B34" s="41">
        <v>650</v>
      </c>
      <c r="C34" s="42" t="s">
        <v>78</v>
      </c>
      <c r="D34" s="52" t="s">
        <v>79</v>
      </c>
      <c r="E34" s="84">
        <v>7426527.0599999996</v>
      </c>
      <c r="F34" s="105">
        <v>60</v>
      </c>
      <c r="G34" s="109" t="s">
        <v>84</v>
      </c>
      <c r="H34" s="43">
        <f t="shared" ref="H34" si="82">S34*F34*E34</f>
        <v>928420091.52770591</v>
      </c>
      <c r="I34" s="53">
        <v>0.06</v>
      </c>
      <c r="J34" s="45">
        <f t="shared" si="81"/>
        <v>18533579806.799999</v>
      </c>
      <c r="K34" s="85">
        <v>0</v>
      </c>
      <c r="L34" s="46">
        <f t="shared" ref="L34" si="83">K34*E34*S34</f>
        <v>0</v>
      </c>
      <c r="M34" s="47">
        <f t="shared" ref="M34" si="84">K34-F34</f>
        <v>-60</v>
      </c>
      <c r="N34" s="46"/>
      <c r="O34" s="48">
        <f t="shared" ref="O34" si="85">M34*S34*E34</f>
        <v>-928420091.52770591</v>
      </c>
      <c r="P34" s="46">
        <f t="shared" ref="P34" si="86">N34*E34*S34</f>
        <v>0</v>
      </c>
      <c r="Q34" s="49">
        <f t="shared" si="58"/>
        <v>-3.0056365835608306E-3</v>
      </c>
      <c r="R34" s="50">
        <f t="shared" si="59"/>
        <v>0</v>
      </c>
      <c r="S34" s="107">
        <f t="shared" si="70"/>
        <v>2.0835672000000001</v>
      </c>
      <c r="V34" s="57"/>
      <c r="W34" s="56"/>
      <c r="Y34" s="59"/>
    </row>
    <row r="35" spans="1:26" ht="49.5" customHeight="1" thickBot="1" x14ac:dyDescent="0.6">
      <c r="A35" s="28"/>
      <c r="B35" s="142"/>
      <c r="C35" s="143"/>
      <c r="D35" s="143"/>
      <c r="E35" s="143"/>
      <c r="F35" s="143"/>
      <c r="G35" s="143"/>
      <c r="H35" s="22">
        <v>299892996780</v>
      </c>
      <c r="I35" s="74"/>
      <c r="J35" s="75"/>
      <c r="K35" s="68" t="s">
        <v>15</v>
      </c>
      <c r="L35" s="69">
        <f>SUM(L4:L34)</f>
        <v>251659821318.14761</v>
      </c>
      <c r="M35" s="144" t="s">
        <v>10</v>
      </c>
      <c r="N35" s="144"/>
      <c r="O35" s="77" t="s">
        <v>23</v>
      </c>
      <c r="P35" s="78" t="s">
        <v>24</v>
      </c>
      <c r="Q35" s="17">
        <f>SUM(Q6:Q32)</f>
        <v>-0.22211142105932224</v>
      </c>
      <c r="R35" s="15">
        <f>SUM(R6:R32)</f>
        <v>7.3699095124274791E-2</v>
      </c>
      <c r="T35" s="1">
        <v>67565751861</v>
      </c>
      <c r="Z35" s="63"/>
    </row>
    <row r="36" spans="1:26" ht="45" customHeight="1" x14ac:dyDescent="0.25">
      <c r="A36" s="4"/>
      <c r="B36" s="146" t="s">
        <v>32</v>
      </c>
      <c r="C36" s="147"/>
      <c r="D36" s="147"/>
      <c r="E36" s="147"/>
      <c r="F36" s="147"/>
      <c r="G36" s="147"/>
      <c r="H36" s="65">
        <v>9000000000</v>
      </c>
      <c r="I36" s="67"/>
      <c r="J36" s="67"/>
      <c r="K36" s="70" t="s">
        <v>16</v>
      </c>
      <c r="L36" s="71">
        <f>H36</f>
        <v>9000000000</v>
      </c>
      <c r="M36" s="145"/>
      <c r="N36" s="145"/>
      <c r="O36" s="79">
        <f>SUM(O4:O34)</f>
        <v>-69537082561.606155</v>
      </c>
      <c r="P36" s="80">
        <f>SUM(P4:P34)</f>
        <v>22765134352.911526</v>
      </c>
      <c r="Q36" s="76"/>
      <c r="R36" s="76"/>
      <c r="T36" s="1">
        <v>104128712920</v>
      </c>
    </row>
    <row r="37" spans="1:26" ht="48.75" customHeight="1" thickBot="1" x14ac:dyDescent="0.3">
      <c r="A37" s="4"/>
      <c r="B37" s="148" t="s">
        <v>22</v>
      </c>
      <c r="C37" s="149"/>
      <c r="D37" s="149"/>
      <c r="E37" s="149"/>
      <c r="F37" s="149"/>
      <c r="G37" s="149"/>
      <c r="H37" s="66">
        <v>308892996780</v>
      </c>
      <c r="I37" s="67"/>
      <c r="J37" s="67"/>
      <c r="K37" s="72" t="s">
        <v>17</v>
      </c>
      <c r="L37" s="73">
        <f>L36+L35</f>
        <v>260659821318.14761</v>
      </c>
      <c r="M37" s="150" t="s">
        <v>50</v>
      </c>
      <c r="N37" s="150"/>
      <c r="O37" s="81">
        <f>O36/H37</f>
        <v>-0.22511705764288306</v>
      </c>
      <c r="P37" s="82">
        <f>P36/H37</f>
        <v>7.3699095124274791E-2</v>
      </c>
      <c r="Q37" s="18"/>
      <c r="R37" s="13"/>
      <c r="T37" s="1">
        <f>T36/T35</f>
        <v>1.5411463656057487</v>
      </c>
    </row>
    <row r="38" spans="1:26" ht="41.25" customHeight="1" thickBot="1" x14ac:dyDescent="0.3">
      <c r="A38" s="4"/>
      <c r="B38" s="5"/>
      <c r="C38" s="5"/>
      <c r="D38" s="5"/>
      <c r="E38" s="5"/>
      <c r="F38" s="5"/>
      <c r="G38" s="110"/>
      <c r="H38" s="6"/>
      <c r="I38" s="7"/>
      <c r="J38" s="16"/>
      <c r="K38" s="8"/>
      <c r="L38" s="58"/>
      <c r="M38" s="4"/>
      <c r="N38" s="4"/>
      <c r="O38" s="11"/>
      <c r="P38" s="12"/>
      <c r="Q38" s="12"/>
      <c r="R38" s="12"/>
      <c r="T38" s="64"/>
      <c r="Z38" s="63"/>
    </row>
    <row r="39" spans="1:26" ht="30" customHeight="1" x14ac:dyDescent="0.25">
      <c r="A39" s="4"/>
      <c r="B39" s="9"/>
      <c r="C39" s="133" t="s">
        <v>19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>
        <v>308892996780</v>
      </c>
      <c r="Q39" s="135"/>
      <c r="R39" s="25" t="s">
        <v>33</v>
      </c>
    </row>
    <row r="40" spans="1:26" ht="30" customHeight="1" x14ac:dyDescent="0.25">
      <c r="A40" s="9"/>
      <c r="B40" s="9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6">
        <f>+P39*0.03</f>
        <v>9266789903.3999996</v>
      </c>
      <c r="Q40" s="137"/>
      <c r="R40" s="26" t="s">
        <v>34</v>
      </c>
    </row>
    <row r="41" spans="1:26" ht="29.25" customHeight="1" x14ac:dyDescent="0.25">
      <c r="A41" s="9"/>
      <c r="B41" s="9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6">
        <f>+P39*0.05</f>
        <v>15444649839</v>
      </c>
      <c r="Q41" s="137"/>
      <c r="R41" s="26" t="s">
        <v>35</v>
      </c>
    </row>
    <row r="42" spans="1:26" ht="30" customHeight="1" x14ac:dyDescent="0.25">
      <c r="A42" s="9"/>
      <c r="B42" s="4"/>
      <c r="C42" s="4"/>
      <c r="D42" s="4"/>
      <c r="E42" s="4"/>
      <c r="F42" s="4"/>
      <c r="G42" s="24"/>
      <c r="H42" s="22"/>
      <c r="I42" s="4"/>
      <c r="J42" s="21"/>
      <c r="K42" s="4"/>
      <c r="L42" s="4"/>
      <c r="M42" s="4"/>
      <c r="N42" s="4"/>
      <c r="O42" s="4"/>
      <c r="P42" s="136">
        <f>+P39*0.1</f>
        <v>30889299678</v>
      </c>
      <c r="Q42" s="137"/>
      <c r="R42" s="26" t="s">
        <v>36</v>
      </c>
    </row>
    <row r="43" spans="1:26" ht="29.25" customHeight="1" thickBot="1" x14ac:dyDescent="0.3">
      <c r="A43" s="4"/>
      <c r="B43" s="4"/>
      <c r="C43" s="23"/>
      <c r="D43" s="4"/>
      <c r="E43" s="4"/>
      <c r="F43" s="4"/>
      <c r="G43" s="10"/>
      <c r="H43" s="4"/>
      <c r="I43" s="4"/>
      <c r="J43" s="4"/>
      <c r="K43" s="4"/>
      <c r="L43" s="4"/>
      <c r="M43" s="4"/>
      <c r="N43" s="4"/>
      <c r="O43" s="4"/>
      <c r="P43" s="138">
        <f>+P39*0.2</f>
        <v>61778599356</v>
      </c>
      <c r="Q43" s="139"/>
      <c r="R43" s="27" t="s">
        <v>37</v>
      </c>
    </row>
    <row r="44" spans="1:26" ht="11.25" customHeight="1" x14ac:dyDescent="0.25">
      <c r="A44" s="4"/>
      <c r="B44" s="4"/>
      <c r="C44" s="4"/>
      <c r="D44" s="4"/>
      <c r="E44" s="4"/>
      <c r="F44" s="4"/>
      <c r="G44" s="1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26" ht="6.75" customHeight="1" x14ac:dyDescent="0.25">
      <c r="A45" s="4"/>
      <c r="B45" s="4"/>
      <c r="C45" s="4"/>
      <c r="D45" s="4"/>
      <c r="E45" s="4"/>
      <c r="F45" s="4"/>
      <c r="G45" s="1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26" ht="30.75" customHeight="1" x14ac:dyDescent="0.25">
      <c r="A46" s="14"/>
      <c r="B46" s="19"/>
      <c r="C46" s="54" t="s">
        <v>28</v>
      </c>
      <c r="D46" s="54" t="s">
        <v>27</v>
      </c>
      <c r="E46" s="55"/>
      <c r="F46" s="130" t="s">
        <v>30</v>
      </c>
      <c r="G46" s="130"/>
      <c r="H46" s="55"/>
      <c r="I46" s="131" t="s">
        <v>31</v>
      </c>
      <c r="J46" s="131"/>
      <c r="K46" s="55"/>
      <c r="L46" s="55" t="s">
        <v>26</v>
      </c>
      <c r="M46" s="38"/>
      <c r="N46" s="38"/>
      <c r="O46" s="38" t="s">
        <v>29</v>
      </c>
      <c r="P46" s="38"/>
      <c r="Q46" s="19"/>
      <c r="R46" s="19"/>
    </row>
    <row r="47" spans="1:26" ht="12.75" customHeight="1" x14ac:dyDescent="0.25">
      <c r="A47" s="4"/>
      <c r="B47" s="19"/>
      <c r="C47" s="20"/>
      <c r="D47" s="19"/>
      <c r="E47" s="20"/>
      <c r="F47" s="19"/>
      <c r="G47" s="20"/>
      <c r="H47" s="20"/>
      <c r="I47" s="19"/>
      <c r="J47" s="20"/>
      <c r="K47" s="20"/>
      <c r="L47" s="19"/>
      <c r="M47" s="20"/>
      <c r="N47" s="19"/>
      <c r="O47" s="20"/>
      <c r="P47" s="19"/>
      <c r="Q47" s="20"/>
      <c r="R47" s="20"/>
    </row>
    <row r="48" spans="1:26" ht="37.5" x14ac:dyDescent="0.25">
      <c r="A48" s="4"/>
      <c r="B48" s="19"/>
      <c r="C48" s="19"/>
      <c r="D48" s="19"/>
      <c r="E48" s="19"/>
      <c r="F48" s="19"/>
      <c r="G48" s="20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23.25" x14ac:dyDescent="0.25">
      <c r="A49" s="4"/>
      <c r="B49" s="4"/>
      <c r="C49" s="4"/>
      <c r="D49" s="4"/>
      <c r="E49" s="4"/>
      <c r="F49" s="4"/>
      <c r="G49" s="1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5">
      <c r="P50" s="3"/>
    </row>
    <row r="52" spans="1:18" x14ac:dyDescent="0.25">
      <c r="F52" s="132">
        <f>22541*2600*1.3</f>
        <v>76188580</v>
      </c>
      <c r="G52" s="132"/>
      <c r="H52" s="132"/>
    </row>
    <row r="53" spans="1:18" x14ac:dyDescent="0.25">
      <c r="F53" s="132"/>
      <c r="G53" s="132"/>
      <c r="H53" s="132"/>
    </row>
    <row r="54" spans="1:18" x14ac:dyDescent="0.25">
      <c r="F54" s="132"/>
      <c r="G54" s="132"/>
      <c r="H54" s="132"/>
    </row>
    <row r="55" spans="1:18" x14ac:dyDescent="0.25">
      <c r="F55" s="132"/>
      <c r="G55" s="132"/>
      <c r="H55" s="132"/>
    </row>
  </sheetData>
  <mergeCells count="26">
    <mergeCell ref="F46:G46"/>
    <mergeCell ref="I46:J46"/>
    <mergeCell ref="F52:H55"/>
    <mergeCell ref="C39:O41"/>
    <mergeCell ref="P39:Q39"/>
    <mergeCell ref="P40:Q40"/>
    <mergeCell ref="P41:Q41"/>
    <mergeCell ref="P42:Q42"/>
    <mergeCell ref="P43:Q43"/>
    <mergeCell ref="B35:G35"/>
    <mergeCell ref="B36:G36"/>
    <mergeCell ref="B37:G37"/>
    <mergeCell ref="M35:N36"/>
    <mergeCell ref="M37:N37"/>
    <mergeCell ref="A1:R1"/>
    <mergeCell ref="A2:A3"/>
    <mergeCell ref="B2:B3"/>
    <mergeCell ref="C2:C3"/>
    <mergeCell ref="D2:D3"/>
    <mergeCell ref="E2:H2"/>
    <mergeCell ref="I2:J2"/>
    <mergeCell ref="K2:K3"/>
    <mergeCell ref="L2:L3"/>
    <mergeCell ref="M2:N2"/>
    <mergeCell ref="O2:P2"/>
    <mergeCell ref="Q2:R2"/>
  </mergeCells>
  <phoneticPr fontId="34" type="noConversion"/>
  <printOptions horizontalCentered="1"/>
  <pageMargins left="0.196850393700787" right="0.196850393700787" top="0.47244094488188998" bottom="0.196850393700787" header="0.31496062992126" footer="0.31496062992126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تغییر مقادیر  نهایی (sv2)</vt:lpstr>
      <vt:lpstr>تغییر مقادیر  نهایی</vt:lpstr>
      <vt:lpstr>'تغییر مقادیر  نهایی'!Print_Area</vt:lpstr>
      <vt:lpstr>'تغییر مقادیر  نهایی (sv2)'!Print_Area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saeid zahmatkesh</dc:creator>
  <cp:lastModifiedBy>SamGostar</cp:lastModifiedBy>
  <cp:lastPrinted>2025-07-15T03:59:34Z</cp:lastPrinted>
  <dcterms:created xsi:type="dcterms:W3CDTF">2018-06-21T04:37:49Z</dcterms:created>
  <dcterms:modified xsi:type="dcterms:W3CDTF">2025-07-15T04:20:56Z</dcterms:modified>
</cp:coreProperties>
</file>