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5th meetin data\"/>
    </mc:Choice>
  </mc:AlternateContent>
  <xr:revisionPtr revIDLastSave="0" documentId="13_ncr:1_{E9C2918F-FCB3-40A1-95AF-0CC92D3080E3}" xr6:coauthVersionLast="47" xr6:coauthVersionMax="47" xr10:uidLastSave="{00000000-0000-0000-0000-000000000000}"/>
  <bookViews>
    <workbookView xWindow="-110" yWindow="-110" windowWidth="19420" windowHeight="10420" activeTab="3" xr2:uid="{1AF6479C-2AD9-44B6-9527-77CBBD48E83B}"/>
  </bookViews>
  <sheets>
    <sheet name="Sheet1" sheetId="1" r:id="rId1"/>
    <sheet name="Sheet3" sheetId="3" r:id="rId2"/>
    <sheet name="Sheet2" sheetId="2" r:id="rId3"/>
    <sheet name="Sheet4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D11" i="4" s="1"/>
  <c r="B10" i="4"/>
  <c r="D10" i="4" s="1"/>
  <c r="B9" i="4"/>
  <c r="D9" i="4" s="1"/>
  <c r="B8" i="4"/>
  <c r="D8" i="4" s="1"/>
  <c r="B7" i="4"/>
  <c r="D7" i="4" s="1"/>
  <c r="B6" i="4"/>
  <c r="B5" i="4"/>
  <c r="D5" i="4" s="1"/>
  <c r="B4" i="4"/>
  <c r="D4" i="4" s="1"/>
  <c r="B3" i="4"/>
  <c r="D3" i="4" s="1"/>
  <c r="B2" i="4"/>
  <c r="D2" i="4" s="1"/>
  <c r="G2" i="4" s="1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D6" i="4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M32" i="1"/>
  <c r="M39" i="1" s="1"/>
  <c r="N32" i="1"/>
  <c r="N39" i="1" s="1"/>
  <c r="L20" i="1"/>
  <c r="M20" i="1"/>
  <c r="N20" i="1"/>
  <c r="O20" i="1"/>
  <c r="P20" i="1"/>
  <c r="Q20" i="1"/>
  <c r="L21" i="1"/>
  <c r="M21" i="1"/>
  <c r="N21" i="1"/>
  <c r="O21" i="1"/>
  <c r="P21" i="1"/>
  <c r="Q21" i="1"/>
  <c r="L22" i="1"/>
  <c r="M22" i="1"/>
  <c r="N22" i="1"/>
  <c r="O22" i="1"/>
  <c r="P22" i="1"/>
  <c r="Q22" i="1"/>
  <c r="L23" i="1"/>
  <c r="M23" i="1"/>
  <c r="N23" i="1"/>
  <c r="O23" i="1"/>
  <c r="P23" i="1"/>
  <c r="Q23" i="1"/>
  <c r="L24" i="1"/>
  <c r="M24" i="1"/>
  <c r="N24" i="1"/>
  <c r="O24" i="1"/>
  <c r="P24" i="1"/>
  <c r="Q24" i="1"/>
  <c r="L25" i="1"/>
  <c r="M25" i="1"/>
  <c r="N25" i="1"/>
  <c r="O25" i="1"/>
  <c r="P25" i="1"/>
  <c r="Q25" i="1"/>
  <c r="L26" i="1"/>
  <c r="M26" i="1"/>
  <c r="N26" i="1"/>
  <c r="O26" i="1"/>
  <c r="P26" i="1"/>
  <c r="Q26" i="1"/>
  <c r="M19" i="1"/>
  <c r="N19" i="1"/>
  <c r="O19" i="1"/>
  <c r="P19" i="1"/>
  <c r="Q19" i="1"/>
  <c r="F16" i="3"/>
  <c r="F14" i="3"/>
  <c r="F15" i="3"/>
  <c r="F13" i="3"/>
  <c r="F11" i="3"/>
  <c r="F12" i="3"/>
  <c r="F10" i="3"/>
  <c r="E11" i="3"/>
  <c r="E12" i="3"/>
  <c r="E13" i="3"/>
  <c r="E14" i="3"/>
  <c r="E15" i="3"/>
  <c r="E16" i="3"/>
  <c r="E10" i="3"/>
  <c r="J9" i="2"/>
  <c r="L19" i="1"/>
  <c r="S2" i="2"/>
  <c r="S3" i="2" s="1"/>
  <c r="S4" i="2" s="1"/>
  <c r="S5" i="2" s="1"/>
  <c r="S6" i="2" s="1"/>
  <c r="S7" i="2" s="1"/>
  <c r="S8" i="2" s="1"/>
  <c r="F2" i="4" l="1"/>
  <c r="F3" i="4"/>
  <c r="F4" i="4" s="1"/>
  <c r="F5" i="4" s="1"/>
  <c r="F6" i="4" s="1"/>
  <c r="F7" i="4" s="1"/>
  <c r="F8" i="4" s="1"/>
  <c r="F9" i="4" s="1"/>
  <c r="F10" i="4" s="1"/>
  <c r="F11" i="4" s="1"/>
  <c r="G3" i="4"/>
  <c r="G4" i="4" s="1"/>
  <c r="G5" i="4" s="1"/>
  <c r="G6" i="4" s="1"/>
  <c r="G7" i="4" s="1"/>
  <c r="G8" i="4" s="1"/>
  <c r="G9" i="4" s="1"/>
  <c r="G10" i="4" s="1"/>
  <c r="G11" i="4" s="1"/>
  <c r="N27" i="1"/>
  <c r="L27" i="1"/>
  <c r="Q27" i="1"/>
  <c r="M27" i="1"/>
  <c r="P27" i="1"/>
  <c r="O27" i="1"/>
  <c r="J10" i="2"/>
  <c r="J11" i="2" s="1"/>
  <c r="L32" i="1" l="1"/>
  <c r="L39" i="1" s="1"/>
  <c r="L40" i="1" l="1"/>
  <c r="M40" i="1" s="1"/>
  <c r="N40" i="1" s="1"/>
  <c r="L28" i="1"/>
  <c r="M28" i="1" s="1"/>
  <c r="N28" i="1" s="1"/>
  <c r="O28" i="1" s="1"/>
  <c r="P28" i="1" s="1"/>
  <c r="Q28" i="1" s="1"/>
</calcChain>
</file>

<file path=xl/sharedStrings.xml><?xml version="1.0" encoding="utf-8"?>
<sst xmlns="http://schemas.openxmlformats.org/spreadsheetml/2006/main" count="184" uniqueCount="67">
  <si>
    <t>Stream Name</t>
  </si>
  <si>
    <t>Type</t>
  </si>
  <si>
    <t>Tₛ (°C)</t>
  </si>
  <si>
    <t>Tₜ (°C)</t>
  </si>
  <si>
    <t>ΔT (K)</t>
  </si>
  <si>
    <t xml:space="preserve">ΔH (MWh/a) </t>
  </si>
  <si>
    <t>Hot Stream</t>
  </si>
  <si>
    <t>Cold Stream</t>
  </si>
  <si>
    <t>HS cumulative</t>
  </si>
  <si>
    <t>CS cumulative</t>
  </si>
  <si>
    <t>Cp (KW/K)</t>
  </si>
  <si>
    <t>Sinter Product(Sinter Cooler)</t>
  </si>
  <si>
    <t>5.02 × 10^11(g/a)</t>
  </si>
  <si>
    <t>4.85 × 10^11(g/a)</t>
  </si>
  <si>
    <t>2.466 × 10^12(g/a)</t>
  </si>
  <si>
    <t>Coke in(Ironmaking)</t>
  </si>
  <si>
    <t>Coal in(Ironmaking)</t>
  </si>
  <si>
    <t>Sinter in(Ironmaking)</t>
  </si>
  <si>
    <t>Air in(Ironmaking)</t>
  </si>
  <si>
    <t>BFG(Ironmaking)</t>
  </si>
  <si>
    <t>BF4 Stoves(Ironmaking)</t>
  </si>
  <si>
    <t>BF5 Stoves(Ironmaking)</t>
  </si>
  <si>
    <t>BF4 Slag Out(Ironmaking)</t>
  </si>
  <si>
    <t>BF5 Slag Out(Ironmaking)</t>
  </si>
  <si>
    <t>Cooler Air(Sintering)</t>
  </si>
  <si>
    <t>Main Stack Gases(Sintering)</t>
  </si>
  <si>
    <t>Ore(Sintering)</t>
  </si>
  <si>
    <t>Coke Breeze(Sintering)</t>
  </si>
  <si>
    <t>Combustion Air(Sintering)</t>
  </si>
  <si>
    <t>2.055 × 10^11(g/a)</t>
  </si>
  <si>
    <t>4.11 × 10^12(g/a)</t>
  </si>
  <si>
    <t>1.208 × 10^12(g/a)</t>
  </si>
  <si>
    <t>3.005 × 10^11(g/a)</t>
  </si>
  <si>
    <t>4.108 × 10^12(g/a)</t>
  </si>
  <si>
    <t>3.595 × 10^12(g/a)</t>
  </si>
  <si>
    <t>Interval</t>
  </si>
  <si>
    <t>T</t>
  </si>
  <si>
    <t>20-1180</t>
  </si>
  <si>
    <t>1180-1200</t>
  </si>
  <si>
    <t>1200-1300</t>
  </si>
  <si>
    <t>cold</t>
  </si>
  <si>
    <t>hot</t>
  </si>
  <si>
    <t>650-1550</t>
  </si>
  <si>
    <t>325-650</t>
  </si>
  <si>
    <t>220-325</t>
  </si>
  <si>
    <t>200-220</t>
  </si>
  <si>
    <t>130-200</t>
  </si>
  <si>
    <t>20-130</t>
  </si>
  <si>
    <t>Tₛ (°C) actual</t>
  </si>
  <si>
    <t>Tₜ (°C) actual</t>
  </si>
  <si>
    <t>Tₛ (°C) shifted</t>
  </si>
  <si>
    <t>Tₜ (°C) shifted</t>
  </si>
  <si>
    <r>
      <t>ΔT</t>
    </r>
    <r>
      <rPr>
        <b/>
        <vertAlign val="subscript"/>
        <sz val="11"/>
        <color theme="1"/>
        <rFont val="Times New Roman"/>
        <family val="1"/>
      </rPr>
      <t>interval</t>
    </r>
  </si>
  <si>
    <t>Surplus/Deficit</t>
  </si>
  <si>
    <t>1.844 × 10^12(g/a)</t>
  </si>
  <si>
    <t>2.254 × 10^12(g/a)</t>
  </si>
  <si>
    <t>1.225 × 10^13(g/a)</t>
  </si>
  <si>
    <t xml:space="preserve">4.715 × 10^12(g/a) </t>
  </si>
  <si>
    <t>7.793 × 10^12(g/a)</t>
  </si>
  <si>
    <t>Hot Strem</t>
  </si>
  <si>
    <t>D</t>
  </si>
  <si>
    <t>S</t>
  </si>
  <si>
    <t xml:space="preserve">4.109 × 10^12(g/a) </t>
  </si>
  <si>
    <t>Mass Flow Rate (g/a)</t>
  </si>
  <si>
    <t>cp (J/g*K)</t>
  </si>
  <si>
    <t>SUM</t>
  </si>
  <si>
    <t>ΔTmin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</si>
</sst>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Sheet1!$K$28:$Q$28</c:f>
              <c:numCache>
                <c:formatCode>General</c:formatCode>
                <c:ptCount val="7"/>
                <c:pt idx="0">
                  <c:v>0</c:v>
                </c:pt>
                <c:pt idx="1">
                  <c:v>104809.1</c:v>
                </c:pt>
                <c:pt idx="2">
                  <c:v>143400.79999999999</c:v>
                </c:pt>
                <c:pt idx="3">
                  <c:v>154203</c:v>
                </c:pt>
                <c:pt idx="4">
                  <c:v>196613.55</c:v>
                </c:pt>
                <c:pt idx="5">
                  <c:v>243478.55</c:v>
                </c:pt>
                <c:pt idx="6">
                  <c:v>270028.55</c:v>
                </c:pt>
              </c:numCache>
            </c:numRef>
          </c:xVal>
          <c:yVal>
            <c:numRef>
              <c:f>Sheet1!$K$18:$Q$18</c:f>
              <c:numCache>
                <c:formatCode>General</c:formatCode>
                <c:ptCount val="7"/>
                <c:pt idx="0">
                  <c:v>20</c:v>
                </c:pt>
                <c:pt idx="1">
                  <c:v>130</c:v>
                </c:pt>
                <c:pt idx="2">
                  <c:v>200</c:v>
                </c:pt>
                <c:pt idx="3">
                  <c:v>220</c:v>
                </c:pt>
                <c:pt idx="4">
                  <c:v>325</c:v>
                </c:pt>
                <c:pt idx="5">
                  <c:v>650</c:v>
                </c:pt>
                <c:pt idx="6">
                  <c:v>1550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6F-407E-BDA5-D0810259F62B}"/>
            </c:ext>
          </c:extLst>
        </c:ser>
        <c:ser>
          <c:idx val="1"/>
          <c:order val="1"/>
          <c:tx>
            <c:v>CS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Sheet1!$K$40:$N$40</c:f>
              <c:numCache>
                <c:formatCode>General</c:formatCode>
                <c:ptCount val="4"/>
                <c:pt idx="0">
                  <c:v>60000</c:v>
                </c:pt>
                <c:pt idx="1">
                  <c:v>634130.4</c:v>
                </c:pt>
                <c:pt idx="2">
                  <c:v>640927.20000000007</c:v>
                </c:pt>
                <c:pt idx="3">
                  <c:v>657861.20000000007</c:v>
                </c:pt>
              </c:numCache>
            </c:numRef>
          </c:xVal>
          <c:yVal>
            <c:numRef>
              <c:f>Sheet1!$K$31:$N$31</c:f>
              <c:numCache>
                <c:formatCode>General</c:formatCode>
                <c:ptCount val="4"/>
                <c:pt idx="0">
                  <c:v>20</c:v>
                </c:pt>
                <c:pt idx="1">
                  <c:v>1180</c:v>
                </c:pt>
                <c:pt idx="2">
                  <c:v>1200</c:v>
                </c:pt>
                <c:pt idx="3">
                  <c:v>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6F-407E-BDA5-D0810259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355032"/>
        <c:axId val="739347112"/>
      </c:scatterChart>
      <c:valAx>
        <c:axId val="739355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347112"/>
        <c:crosses val="autoZero"/>
        <c:crossBetween val="midCat"/>
      </c:valAx>
      <c:valAx>
        <c:axId val="7393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355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Sheet2!$S$2:$S$8</c:f>
              <c:numCache>
                <c:formatCode>General</c:formatCode>
                <c:ptCount val="7"/>
                <c:pt idx="0">
                  <c:v>0</c:v>
                </c:pt>
                <c:pt idx="1">
                  <c:v>104809.1</c:v>
                </c:pt>
                <c:pt idx="2">
                  <c:v>143400.79999999999</c:v>
                </c:pt>
                <c:pt idx="3">
                  <c:v>154203</c:v>
                </c:pt>
                <c:pt idx="4">
                  <c:v>196613.55</c:v>
                </c:pt>
                <c:pt idx="5">
                  <c:v>243478.55</c:v>
                </c:pt>
                <c:pt idx="6">
                  <c:v>270028.55</c:v>
                </c:pt>
              </c:numCache>
            </c:numRef>
          </c:xVal>
          <c:yVal>
            <c:numRef>
              <c:f>Sheet2!$R$2:$R$8</c:f>
              <c:numCache>
                <c:formatCode>General</c:formatCode>
                <c:ptCount val="7"/>
                <c:pt idx="0">
                  <c:v>20</c:v>
                </c:pt>
                <c:pt idx="1">
                  <c:v>130</c:v>
                </c:pt>
                <c:pt idx="2">
                  <c:v>200</c:v>
                </c:pt>
                <c:pt idx="3">
                  <c:v>220</c:v>
                </c:pt>
                <c:pt idx="4">
                  <c:v>325</c:v>
                </c:pt>
                <c:pt idx="5">
                  <c:v>650</c:v>
                </c:pt>
                <c:pt idx="6">
                  <c:v>1550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D-4EF2-AA1C-B025C0AA77B6}"/>
            </c:ext>
          </c:extLst>
        </c:ser>
        <c:ser>
          <c:idx val="1"/>
          <c:order val="1"/>
          <c:tx>
            <c:v>CS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Sheet2!$J$8:$J$11</c:f>
              <c:numCache>
                <c:formatCode>General</c:formatCode>
                <c:ptCount val="4"/>
                <c:pt idx="0">
                  <c:v>70000</c:v>
                </c:pt>
                <c:pt idx="1">
                  <c:v>644130.4</c:v>
                </c:pt>
                <c:pt idx="2">
                  <c:v>650927.20000000007</c:v>
                </c:pt>
                <c:pt idx="3">
                  <c:v>667861.20000000007</c:v>
                </c:pt>
              </c:numCache>
            </c:numRef>
          </c:xVal>
          <c:yVal>
            <c:numRef>
              <c:f>Sheet2!$I$8:$I$11</c:f>
              <c:numCache>
                <c:formatCode>General</c:formatCode>
                <c:ptCount val="4"/>
                <c:pt idx="0">
                  <c:v>20</c:v>
                </c:pt>
                <c:pt idx="1">
                  <c:v>1180</c:v>
                </c:pt>
                <c:pt idx="2">
                  <c:v>1200</c:v>
                </c:pt>
                <c:pt idx="3">
                  <c:v>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D-4EF2-AA1C-B025C0AA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731568"/>
        <c:axId val="768736248"/>
      </c:scatterChart>
      <c:valAx>
        <c:axId val="76873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glow>
                <a:schemeClr val="accent1">
                  <a:alpha val="40000"/>
                </a:schemeClr>
              </a:glo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736248"/>
        <c:crosses val="autoZero"/>
        <c:crossBetween val="midCat"/>
      </c:valAx>
      <c:valAx>
        <c:axId val="76873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731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GCC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Sheet4!$K$2:$K$12</c:f>
              <c:numCache>
                <c:formatCode>General</c:formatCode>
                <c:ptCount val="11"/>
                <c:pt idx="0">
                  <c:v>387997.05</c:v>
                </c:pt>
                <c:pt idx="1">
                  <c:v>395077.05</c:v>
                </c:pt>
                <c:pt idx="2">
                  <c:v>381093.25</c:v>
                </c:pt>
                <c:pt idx="3">
                  <c:v>374886.65</c:v>
                </c:pt>
                <c:pt idx="4">
                  <c:v>123548.65</c:v>
                </c:pt>
                <c:pt idx="5">
                  <c:v>9558.1499999999942</c:v>
                </c:pt>
                <c:pt idx="6">
                  <c:v>0</c:v>
                </c:pt>
                <c:pt idx="7">
                  <c:v>902.2</c:v>
                </c:pt>
                <c:pt idx="8">
                  <c:v>4848.0999999999995</c:v>
                </c:pt>
                <c:pt idx="9">
                  <c:v>50635.1</c:v>
                </c:pt>
                <c:pt idx="10">
                  <c:v>60163.199999999997</c:v>
                </c:pt>
              </c:numCache>
            </c:numRef>
          </c:xVal>
          <c:yVal>
            <c:numRef>
              <c:f>Sheet4!$L$2:$L$12</c:f>
              <c:numCache>
                <c:formatCode>General</c:formatCode>
                <c:ptCount val="11"/>
                <c:pt idx="0">
                  <c:v>1550</c:v>
                </c:pt>
                <c:pt idx="1">
                  <c:v>1310</c:v>
                </c:pt>
                <c:pt idx="2">
                  <c:v>1210</c:v>
                </c:pt>
                <c:pt idx="3">
                  <c:v>1190</c:v>
                </c:pt>
                <c:pt idx="4">
                  <c:v>650</c:v>
                </c:pt>
                <c:pt idx="5">
                  <c:v>325</c:v>
                </c:pt>
                <c:pt idx="6">
                  <c:v>220</c:v>
                </c:pt>
                <c:pt idx="7">
                  <c:v>200</c:v>
                </c:pt>
                <c:pt idx="8">
                  <c:v>130</c:v>
                </c:pt>
                <c:pt idx="9">
                  <c:v>30</c:v>
                </c:pt>
                <c:pt idx="1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6-4F17-9288-E6E12A97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580448"/>
        <c:axId val="899576848"/>
      </c:scatterChart>
      <c:valAx>
        <c:axId val="89958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576848"/>
        <c:crosses val="autoZero"/>
        <c:crossBetween val="midCat"/>
      </c:valAx>
      <c:valAx>
        <c:axId val="89957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58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17</xdr:row>
      <xdr:rowOff>38100</xdr:rowOff>
    </xdr:from>
    <xdr:to>
      <xdr:col>8</xdr:col>
      <xdr:colOff>317499</xdr:colOff>
      <xdr:row>60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D7E3BC-1758-B21A-9C9B-C0C637A7C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0</xdr:row>
      <xdr:rowOff>120650</xdr:rowOff>
    </xdr:from>
    <xdr:to>
      <xdr:col>7</xdr:col>
      <xdr:colOff>577850</xdr:colOff>
      <xdr:row>0</xdr:row>
      <xdr:rowOff>323850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D929C4-7232-5826-22EB-0FC764AA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950" y="120650"/>
          <a:ext cx="5461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184150</xdr:colOff>
      <xdr:row>0</xdr:row>
      <xdr:rowOff>101600</xdr:rowOff>
    </xdr:from>
    <xdr:to>
      <xdr:col>8</xdr:col>
      <xdr:colOff>374650</xdr:colOff>
      <xdr:row>0</xdr:row>
      <xdr:rowOff>285750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95873D-F855-E9FE-51AF-3910980C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950" y="101600"/>
          <a:ext cx="190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266700</xdr:colOff>
      <xdr:row>6</xdr:row>
      <xdr:rowOff>6350</xdr:rowOff>
    </xdr:from>
    <xdr:to>
      <xdr:col>9</xdr:col>
      <xdr:colOff>457200</xdr:colOff>
      <xdr:row>7</xdr:row>
      <xdr:rowOff>6350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977991-74D2-450A-BA0D-DAF64B65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289050"/>
          <a:ext cx="190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228600</xdr:colOff>
      <xdr:row>0</xdr:row>
      <xdr:rowOff>133350</xdr:rowOff>
    </xdr:from>
    <xdr:to>
      <xdr:col>18</xdr:col>
      <xdr:colOff>419100</xdr:colOff>
      <xdr:row>0</xdr:row>
      <xdr:rowOff>317500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F96D16-3CC8-44B5-B76F-5223B79A4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33350"/>
          <a:ext cx="190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25400</xdr:colOff>
      <xdr:row>0</xdr:row>
      <xdr:rowOff>133350</xdr:rowOff>
    </xdr:from>
    <xdr:to>
      <xdr:col>12</xdr:col>
      <xdr:colOff>571500</xdr:colOff>
      <xdr:row>0</xdr:row>
      <xdr:rowOff>336550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F4F1BF5-8262-4AB0-9EE5-8A119B84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600" y="133350"/>
          <a:ext cx="5461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190500</xdr:colOff>
      <xdr:row>0</xdr:row>
      <xdr:rowOff>114300</xdr:rowOff>
    </xdr:from>
    <xdr:to>
      <xdr:col>13</xdr:col>
      <xdr:colOff>381000</xdr:colOff>
      <xdr:row>0</xdr:row>
      <xdr:rowOff>298450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5AD6896-E192-442C-B0D4-869FF095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14300"/>
          <a:ext cx="190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171450</xdr:colOff>
      <xdr:row>11</xdr:row>
      <xdr:rowOff>127000</xdr:rowOff>
    </xdr:from>
    <xdr:to>
      <xdr:col>16</xdr:col>
      <xdr:colOff>609599</xdr:colOff>
      <xdr:row>54</xdr:row>
      <xdr:rowOff>82550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43C198D-9ACD-BD59-3390-B439958A5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0</xdr:rowOff>
    </xdr:from>
    <xdr:to>
      <xdr:col>2</xdr:col>
      <xdr:colOff>990600</xdr:colOff>
      <xdr:row>1</xdr:row>
      <xdr:rowOff>56338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D7E501-3DB7-79EE-082E-D2512440C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0"/>
          <a:ext cx="933450" cy="50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0</xdr:row>
      <xdr:rowOff>158750</xdr:rowOff>
    </xdr:from>
    <xdr:to>
      <xdr:col>3</xdr:col>
      <xdr:colOff>361950</xdr:colOff>
      <xdr:row>0</xdr:row>
      <xdr:rowOff>342900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D81A8B6-73F0-4A4A-B45D-3D71DBEE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58750"/>
          <a:ext cx="190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107950</xdr:colOff>
      <xdr:row>0</xdr:row>
      <xdr:rowOff>165100</xdr:rowOff>
    </xdr:from>
    <xdr:to>
      <xdr:col>5</xdr:col>
      <xdr:colOff>387350</xdr:colOff>
      <xdr:row>0</xdr:row>
      <xdr:rowOff>349250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1306692-5A75-6421-E199-091ABF821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" y="165100"/>
          <a:ext cx="279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139700</xdr:colOff>
      <xdr:row>0</xdr:row>
      <xdr:rowOff>171450</xdr:rowOff>
    </xdr:from>
    <xdr:to>
      <xdr:col>6</xdr:col>
      <xdr:colOff>488950</xdr:colOff>
      <xdr:row>0</xdr:row>
      <xdr:rowOff>355600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3F0C6A0-52C6-F4FF-4EB8-770BB9D72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71450"/>
          <a:ext cx="349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241300</xdr:colOff>
      <xdr:row>0</xdr:row>
      <xdr:rowOff>152400</xdr:rowOff>
    </xdr:from>
    <xdr:to>
      <xdr:col>10</xdr:col>
      <xdr:colOff>590550</xdr:colOff>
      <xdr:row>0</xdr:row>
      <xdr:rowOff>336550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2B669E9-A10A-44C6-AAC3-5BE3CC8B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52400"/>
          <a:ext cx="349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396875</xdr:colOff>
      <xdr:row>0</xdr:row>
      <xdr:rowOff>342900</xdr:rowOff>
    </xdr:from>
    <xdr:to>
      <xdr:col>20</xdr:col>
      <xdr:colOff>92075</xdr:colOff>
      <xdr:row>15</xdr:row>
      <xdr:rowOff>63500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2595C308-0A6A-A2F1-C877-8242D0EF9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BE2E-BA70-41C0-9354-E456D594C589}">
  <dimension ref="A1:Q40"/>
  <sheetViews>
    <sheetView topLeftCell="B10" workbookViewId="0">
      <selection activeCell="L19" sqref="L19"/>
    </sheetView>
  </sheetViews>
  <sheetFormatPr defaultRowHeight="14.5" x14ac:dyDescent="0.35"/>
  <cols>
    <col min="1" max="1" width="24.1796875" customWidth="1"/>
    <col min="2" max="2" width="11.90625" customWidth="1"/>
    <col min="7" max="7" width="22.26953125" style="3" customWidth="1"/>
    <col min="8" max="8" width="12.36328125" customWidth="1"/>
    <col min="9" max="9" width="10.7265625" customWidth="1"/>
    <col min="10" max="10" width="23.36328125" customWidth="1"/>
  </cols>
  <sheetData>
    <row r="1" spans="1:9" ht="28.5" thickBot="1" x14ac:dyDescent="0.4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64</v>
      </c>
      <c r="G1" s="14" t="s">
        <v>63</v>
      </c>
      <c r="H1" s="15" t="s">
        <v>5</v>
      </c>
      <c r="I1" s="16" t="s">
        <v>10</v>
      </c>
    </row>
    <row r="2" spans="1:9" ht="15" thickBot="1" x14ac:dyDescent="0.4">
      <c r="A2" s="23" t="s">
        <v>24</v>
      </c>
      <c r="B2" s="17" t="s">
        <v>6</v>
      </c>
      <c r="C2" s="17">
        <v>325</v>
      </c>
      <c r="D2" s="17">
        <v>20</v>
      </c>
      <c r="E2" s="17">
        <v>305</v>
      </c>
      <c r="F2" s="17">
        <v>1.0509999999999999</v>
      </c>
      <c r="G2" s="18" t="s">
        <v>58</v>
      </c>
      <c r="H2" s="17">
        <v>693890.79119999998</v>
      </c>
      <c r="I2" s="19">
        <v>259.70999999999998</v>
      </c>
    </row>
    <row r="3" spans="1:9" ht="28.5" thickBot="1" x14ac:dyDescent="0.4">
      <c r="A3" s="23" t="s">
        <v>11</v>
      </c>
      <c r="B3" s="17" t="s">
        <v>6</v>
      </c>
      <c r="C3" s="17">
        <v>650</v>
      </c>
      <c r="D3" s="17">
        <v>20</v>
      </c>
      <c r="E3" s="17">
        <v>630</v>
      </c>
      <c r="F3" s="17">
        <v>0.88</v>
      </c>
      <c r="G3" s="18" t="s">
        <v>62</v>
      </c>
      <c r="H3" s="17">
        <v>632632</v>
      </c>
      <c r="I3" s="19">
        <v>114.7</v>
      </c>
    </row>
    <row r="4" spans="1:9" ht="15" thickBot="1" x14ac:dyDescent="0.4">
      <c r="A4" s="23" t="s">
        <v>25</v>
      </c>
      <c r="B4" s="17" t="s">
        <v>6</v>
      </c>
      <c r="C4" s="17">
        <v>130</v>
      </c>
      <c r="D4" s="17">
        <v>20</v>
      </c>
      <c r="E4" s="17">
        <v>110</v>
      </c>
      <c r="F4" s="17">
        <v>1.0334479999999999</v>
      </c>
      <c r="G4" s="18" t="s">
        <v>56</v>
      </c>
      <c r="H4" s="17">
        <v>386880.15</v>
      </c>
      <c r="I4" s="19">
        <v>401.5</v>
      </c>
    </row>
    <row r="5" spans="1:9" ht="15" thickBot="1" x14ac:dyDescent="0.4">
      <c r="A5" s="23" t="s">
        <v>19</v>
      </c>
      <c r="B5" s="17" t="s">
        <v>6</v>
      </c>
      <c r="C5" s="17">
        <v>200</v>
      </c>
      <c r="D5" s="17">
        <v>20</v>
      </c>
      <c r="E5" s="17">
        <v>180</v>
      </c>
      <c r="F5" s="17">
        <v>1.042</v>
      </c>
      <c r="G5" s="18" t="s">
        <v>57</v>
      </c>
      <c r="H5" s="17">
        <v>17620</v>
      </c>
      <c r="I5" s="19">
        <v>11.2</v>
      </c>
    </row>
    <row r="6" spans="1:9" ht="15" thickBot="1" x14ac:dyDescent="0.4">
      <c r="A6" s="23" t="s">
        <v>20</v>
      </c>
      <c r="B6" s="17" t="s">
        <v>6</v>
      </c>
      <c r="C6" s="17">
        <v>220</v>
      </c>
      <c r="D6" s="17">
        <v>20</v>
      </c>
      <c r="E6" s="17">
        <v>200</v>
      </c>
      <c r="F6" s="17">
        <v>1.050184</v>
      </c>
      <c r="G6" s="18" t="s">
        <v>54</v>
      </c>
      <c r="H6" s="17">
        <v>107378.79</v>
      </c>
      <c r="I6" s="19">
        <v>61.3</v>
      </c>
    </row>
    <row r="7" spans="1:9" ht="15" thickBot="1" x14ac:dyDescent="0.4">
      <c r="A7" s="23" t="s">
        <v>21</v>
      </c>
      <c r="B7" s="17" t="s">
        <v>6</v>
      </c>
      <c r="C7" s="17">
        <v>220</v>
      </c>
      <c r="D7" s="17">
        <v>20</v>
      </c>
      <c r="E7" s="17">
        <v>200</v>
      </c>
      <c r="F7" s="17">
        <v>1.050184</v>
      </c>
      <c r="G7" s="18" t="s">
        <v>55</v>
      </c>
      <c r="H7" s="17">
        <v>131240.74</v>
      </c>
      <c r="I7" s="19">
        <v>74.900000000000006</v>
      </c>
    </row>
    <row r="8" spans="1:9" ht="15" thickBot="1" x14ac:dyDescent="0.4">
      <c r="A8" s="23" t="s">
        <v>22</v>
      </c>
      <c r="B8" s="17" t="s">
        <v>6</v>
      </c>
      <c r="C8" s="17">
        <v>1550</v>
      </c>
      <c r="D8" s="17">
        <v>20</v>
      </c>
      <c r="E8" s="17">
        <v>1530</v>
      </c>
      <c r="F8" s="17">
        <v>0.94</v>
      </c>
      <c r="G8" s="18" t="s">
        <v>12</v>
      </c>
      <c r="H8" s="17">
        <v>200447.53</v>
      </c>
      <c r="I8" s="19">
        <v>15</v>
      </c>
    </row>
    <row r="9" spans="1:9" ht="15" thickBot="1" x14ac:dyDescent="0.4">
      <c r="A9" s="23" t="s">
        <v>23</v>
      </c>
      <c r="B9" s="17" t="s">
        <v>6</v>
      </c>
      <c r="C9" s="17">
        <v>1550</v>
      </c>
      <c r="D9" s="17">
        <v>20</v>
      </c>
      <c r="E9" s="17">
        <v>1530</v>
      </c>
      <c r="F9" s="17">
        <v>0.94</v>
      </c>
      <c r="G9" s="18" t="s">
        <v>13</v>
      </c>
      <c r="H9" s="17">
        <v>193733.93</v>
      </c>
      <c r="I9" s="19">
        <v>14.5</v>
      </c>
    </row>
    <row r="10" spans="1:9" ht="15" thickBot="1" x14ac:dyDescent="0.4">
      <c r="A10" s="11" t="s">
        <v>28</v>
      </c>
      <c r="B10" s="17" t="s">
        <v>7</v>
      </c>
      <c r="C10" s="17">
        <v>20</v>
      </c>
      <c r="D10" s="17">
        <v>1300</v>
      </c>
      <c r="E10" s="17">
        <v>1280</v>
      </c>
      <c r="F10" s="17">
        <v>1.0069999999999999</v>
      </c>
      <c r="G10" s="20" t="s">
        <v>14</v>
      </c>
      <c r="H10" s="17"/>
      <c r="I10" s="19">
        <v>78.739999999999995</v>
      </c>
    </row>
    <row r="11" spans="1:9" ht="15" thickBot="1" x14ac:dyDescent="0.4">
      <c r="A11" s="24" t="s">
        <v>26</v>
      </c>
      <c r="B11" s="17" t="s">
        <v>7</v>
      </c>
      <c r="C11" s="21">
        <v>20</v>
      </c>
      <c r="D11" s="21">
        <v>1300</v>
      </c>
      <c r="E11" s="21">
        <v>1280</v>
      </c>
      <c r="F11" s="21">
        <v>0.62</v>
      </c>
      <c r="G11" s="22" t="s">
        <v>30</v>
      </c>
      <c r="H11" s="21"/>
      <c r="I11" s="21">
        <v>80.8</v>
      </c>
    </row>
    <row r="12" spans="1:9" ht="15" thickBot="1" x14ac:dyDescent="0.4">
      <c r="A12" s="24" t="s">
        <v>27</v>
      </c>
      <c r="B12" s="17" t="s">
        <v>7</v>
      </c>
      <c r="C12" s="21">
        <v>20</v>
      </c>
      <c r="D12" s="21">
        <v>1300</v>
      </c>
      <c r="E12" s="21">
        <v>1280</v>
      </c>
      <c r="F12" s="21">
        <v>1.5</v>
      </c>
      <c r="G12" s="22" t="s">
        <v>29</v>
      </c>
      <c r="H12" s="21"/>
      <c r="I12" s="21">
        <v>9.8000000000000007</v>
      </c>
    </row>
    <row r="13" spans="1:9" ht="15" thickBot="1" x14ac:dyDescent="0.4">
      <c r="A13" s="24" t="s">
        <v>15</v>
      </c>
      <c r="B13" s="17" t="s">
        <v>7</v>
      </c>
      <c r="C13" s="21">
        <v>20</v>
      </c>
      <c r="D13" s="21">
        <v>1200</v>
      </c>
      <c r="E13" s="21">
        <v>1180</v>
      </c>
      <c r="F13" s="21">
        <v>1.25</v>
      </c>
      <c r="G13" s="22" t="s">
        <v>31</v>
      </c>
      <c r="H13" s="21"/>
      <c r="I13" s="21">
        <v>47.9</v>
      </c>
    </row>
    <row r="14" spans="1:9" ht="15" thickBot="1" x14ac:dyDescent="0.4">
      <c r="A14" s="24" t="s">
        <v>16</v>
      </c>
      <c r="B14" s="17" t="s">
        <v>7</v>
      </c>
      <c r="C14" s="21">
        <v>20</v>
      </c>
      <c r="D14" s="21">
        <v>1200</v>
      </c>
      <c r="E14" s="21">
        <v>1180</v>
      </c>
      <c r="F14" s="21">
        <v>1.25</v>
      </c>
      <c r="G14" s="22" t="s">
        <v>32</v>
      </c>
      <c r="H14" s="21"/>
      <c r="I14" s="21">
        <v>11.9</v>
      </c>
    </row>
    <row r="15" spans="1:9" ht="15" thickBot="1" x14ac:dyDescent="0.4">
      <c r="A15" s="24" t="s">
        <v>17</v>
      </c>
      <c r="B15" s="17" t="s">
        <v>7</v>
      </c>
      <c r="C15" s="21">
        <v>20</v>
      </c>
      <c r="D15" s="21">
        <v>1200</v>
      </c>
      <c r="E15" s="21">
        <v>1180</v>
      </c>
      <c r="F15" s="21">
        <v>0.85</v>
      </c>
      <c r="G15" s="22" t="s">
        <v>33</v>
      </c>
      <c r="H15" s="21"/>
      <c r="I15" s="21">
        <v>110.7</v>
      </c>
    </row>
    <row r="16" spans="1:9" ht="15" thickBot="1" x14ac:dyDescent="0.4">
      <c r="A16" s="24" t="s">
        <v>18</v>
      </c>
      <c r="B16" s="17" t="s">
        <v>7</v>
      </c>
      <c r="C16" s="21">
        <v>20</v>
      </c>
      <c r="D16" s="21">
        <v>1180</v>
      </c>
      <c r="E16" s="21">
        <v>1160</v>
      </c>
      <c r="F16" s="21">
        <v>1.36</v>
      </c>
      <c r="G16" s="22" t="s">
        <v>34</v>
      </c>
      <c r="H16" s="21"/>
      <c r="I16" s="21">
        <v>155.1</v>
      </c>
    </row>
    <row r="18" spans="9:17" x14ac:dyDescent="0.35">
      <c r="J18" s="9" t="s">
        <v>59</v>
      </c>
      <c r="K18" s="9">
        <v>20</v>
      </c>
      <c r="L18" s="9">
        <v>130</v>
      </c>
      <c r="M18" s="9">
        <v>200</v>
      </c>
      <c r="N18" s="9">
        <v>220</v>
      </c>
      <c r="O18" s="9">
        <v>325</v>
      </c>
      <c r="P18" s="9">
        <v>650</v>
      </c>
      <c r="Q18" s="9">
        <v>1550</v>
      </c>
    </row>
    <row r="19" spans="9:17" x14ac:dyDescent="0.35">
      <c r="I19" s="10"/>
      <c r="J19" s="10" t="s">
        <v>24</v>
      </c>
      <c r="K19" s="9"/>
      <c r="L19" s="9">
        <f>IF(AND($D2&lt;=K$18,$C2&gt;=L$18),$I2*(L$18-K$18),0)</f>
        <v>28568.1</v>
      </c>
      <c r="M19" s="9">
        <f t="shared" ref="M19:Q19" si="0">IF(AND($D2&lt;=L$18,$C2&gt;=M$18),$I2*(M$18-L$18),0)</f>
        <v>18179.699999999997</v>
      </c>
      <c r="N19" s="9">
        <f t="shared" si="0"/>
        <v>5194.2</v>
      </c>
      <c r="O19" s="9">
        <f t="shared" si="0"/>
        <v>27269.55</v>
      </c>
      <c r="P19" s="9">
        <f t="shared" si="0"/>
        <v>0</v>
      </c>
      <c r="Q19" s="9">
        <f t="shared" si="0"/>
        <v>0</v>
      </c>
    </row>
    <row r="20" spans="9:17" ht="28" x14ac:dyDescent="0.35">
      <c r="I20" s="10"/>
      <c r="J20" s="10" t="s">
        <v>11</v>
      </c>
      <c r="K20" s="9"/>
      <c r="L20" s="9">
        <f t="shared" ref="L20:Q20" si="1">IF(AND($D3&lt;=K$18,$C3&gt;=L$18),$I3*(L$18-K$18),0)</f>
        <v>12617</v>
      </c>
      <c r="M20" s="9">
        <f t="shared" si="1"/>
        <v>8029</v>
      </c>
      <c r="N20" s="9">
        <f t="shared" si="1"/>
        <v>2294</v>
      </c>
      <c r="O20" s="9">
        <f t="shared" si="1"/>
        <v>12043.5</v>
      </c>
      <c r="P20" s="9">
        <f t="shared" si="1"/>
        <v>37277.5</v>
      </c>
      <c r="Q20" s="9">
        <f t="shared" si="1"/>
        <v>0</v>
      </c>
    </row>
    <row r="21" spans="9:17" ht="28" x14ac:dyDescent="0.35">
      <c r="I21" s="10"/>
      <c r="J21" s="10" t="s">
        <v>25</v>
      </c>
      <c r="K21" s="9"/>
      <c r="L21" s="9">
        <f t="shared" ref="L21:Q21" si="2">IF(AND($D4&lt;=K$18,$C4&gt;=L$18),$I4*(L$18-K$18),0)</f>
        <v>44165</v>
      </c>
      <c r="M21" s="9">
        <f t="shared" si="2"/>
        <v>0</v>
      </c>
      <c r="N21" s="9">
        <f t="shared" si="2"/>
        <v>0</v>
      </c>
      <c r="O21" s="9">
        <f t="shared" si="2"/>
        <v>0</v>
      </c>
      <c r="P21" s="9">
        <f t="shared" si="2"/>
        <v>0</v>
      </c>
      <c r="Q21" s="9">
        <f t="shared" si="2"/>
        <v>0</v>
      </c>
    </row>
    <row r="22" spans="9:17" x14ac:dyDescent="0.35">
      <c r="I22" s="10"/>
      <c r="J22" s="10" t="s">
        <v>19</v>
      </c>
      <c r="K22" s="9"/>
      <c r="L22" s="9">
        <f t="shared" ref="L22:Q22" si="3">IF(AND($D5&lt;=K$18,$C5&gt;=L$18),$I5*(L$18-K$18),0)</f>
        <v>1232</v>
      </c>
      <c r="M22" s="9">
        <f t="shared" si="3"/>
        <v>784</v>
      </c>
      <c r="N22" s="9">
        <f t="shared" si="3"/>
        <v>0</v>
      </c>
      <c r="O22" s="9">
        <f t="shared" si="3"/>
        <v>0</v>
      </c>
      <c r="P22" s="9">
        <f t="shared" si="3"/>
        <v>0</v>
      </c>
      <c r="Q22" s="9">
        <f t="shared" si="3"/>
        <v>0</v>
      </c>
    </row>
    <row r="23" spans="9:17" x14ac:dyDescent="0.35">
      <c r="I23" s="10"/>
      <c r="J23" s="10" t="s">
        <v>20</v>
      </c>
      <c r="K23" s="9"/>
      <c r="L23" s="9">
        <f t="shared" ref="L23:Q23" si="4">IF(AND($D6&lt;=K$18,$C6&gt;=L$18),$I6*(L$18-K$18),0)</f>
        <v>6743</v>
      </c>
      <c r="M23" s="9">
        <f t="shared" si="4"/>
        <v>4291</v>
      </c>
      <c r="N23" s="9">
        <f t="shared" si="4"/>
        <v>1226</v>
      </c>
      <c r="O23" s="9">
        <f t="shared" si="4"/>
        <v>0</v>
      </c>
      <c r="P23" s="9">
        <f t="shared" si="4"/>
        <v>0</v>
      </c>
      <c r="Q23" s="9">
        <f t="shared" si="4"/>
        <v>0</v>
      </c>
    </row>
    <row r="24" spans="9:17" x14ac:dyDescent="0.35">
      <c r="I24" s="10"/>
      <c r="J24" s="10" t="s">
        <v>21</v>
      </c>
      <c r="K24" s="9"/>
      <c r="L24" s="9">
        <f t="shared" ref="L24:Q24" si="5">IF(AND($D7&lt;=K$18,$C7&gt;=L$18),$I7*(L$18-K$18),0)</f>
        <v>8239</v>
      </c>
      <c r="M24" s="9">
        <f t="shared" si="5"/>
        <v>5243</v>
      </c>
      <c r="N24" s="9">
        <f t="shared" si="5"/>
        <v>1498</v>
      </c>
      <c r="O24" s="9">
        <f t="shared" si="5"/>
        <v>0</v>
      </c>
      <c r="P24" s="9">
        <f t="shared" si="5"/>
        <v>0</v>
      </c>
      <c r="Q24" s="9">
        <f t="shared" si="5"/>
        <v>0</v>
      </c>
    </row>
    <row r="25" spans="9:17" x14ac:dyDescent="0.35">
      <c r="I25" s="10"/>
      <c r="J25" s="10" t="s">
        <v>22</v>
      </c>
      <c r="K25" s="9"/>
      <c r="L25" s="9">
        <f t="shared" ref="L25:Q25" si="6">IF(AND($D8&lt;=K$18,$C8&gt;=L$18),$I8*(L$18-K$18),0)</f>
        <v>1650</v>
      </c>
      <c r="M25" s="9">
        <f t="shared" si="6"/>
        <v>1050</v>
      </c>
      <c r="N25" s="9">
        <f t="shared" si="6"/>
        <v>300</v>
      </c>
      <c r="O25" s="9">
        <f t="shared" si="6"/>
        <v>1575</v>
      </c>
      <c r="P25" s="9">
        <f t="shared" si="6"/>
        <v>4875</v>
      </c>
      <c r="Q25" s="9">
        <f t="shared" si="6"/>
        <v>13500</v>
      </c>
    </row>
    <row r="26" spans="9:17" x14ac:dyDescent="0.35">
      <c r="I26" s="10"/>
      <c r="J26" s="10" t="s">
        <v>23</v>
      </c>
      <c r="K26" s="9"/>
      <c r="L26" s="9">
        <f t="shared" ref="L26:Q26" si="7">IF(AND($D9&lt;=K$18,$C9&gt;=L$18),$I9*(L$18-K$18),0)</f>
        <v>1595</v>
      </c>
      <c r="M26" s="9">
        <f t="shared" si="7"/>
        <v>1015</v>
      </c>
      <c r="N26" s="9">
        <f t="shared" si="7"/>
        <v>290</v>
      </c>
      <c r="O26" s="9">
        <f t="shared" si="7"/>
        <v>1522.5</v>
      </c>
      <c r="P26" s="9">
        <f t="shared" si="7"/>
        <v>4712.5</v>
      </c>
      <c r="Q26" s="9">
        <f t="shared" si="7"/>
        <v>13050</v>
      </c>
    </row>
    <row r="27" spans="9:17" x14ac:dyDescent="0.35">
      <c r="I27" s="10"/>
      <c r="J27" s="9" t="s">
        <v>65</v>
      </c>
      <c r="K27" s="9"/>
      <c r="L27" s="9">
        <f>SUM(L19:L26)</f>
        <v>104809.1</v>
      </c>
      <c r="M27" s="9">
        <f t="shared" ref="M27:Q27" si="8">SUM(M19:M26)</f>
        <v>38591.699999999997</v>
      </c>
      <c r="N27" s="9">
        <f t="shared" si="8"/>
        <v>10802.2</v>
      </c>
      <c r="O27" s="9">
        <f t="shared" si="8"/>
        <v>42410.55</v>
      </c>
      <c r="P27" s="9">
        <f t="shared" si="8"/>
        <v>46865</v>
      </c>
      <c r="Q27" s="9">
        <f t="shared" si="8"/>
        <v>26550</v>
      </c>
    </row>
    <row r="28" spans="9:17" x14ac:dyDescent="0.35">
      <c r="J28" s="9" t="s">
        <v>8</v>
      </c>
      <c r="K28" s="9">
        <v>0</v>
      </c>
      <c r="L28" s="9">
        <f>K28+L27</f>
        <v>104809.1</v>
      </c>
      <c r="M28" s="9">
        <f t="shared" ref="M28:Q28" si="9">L28+M27</f>
        <v>143400.79999999999</v>
      </c>
      <c r="N28" s="9">
        <f t="shared" si="9"/>
        <v>154203</v>
      </c>
      <c r="O28" s="9">
        <f t="shared" si="9"/>
        <v>196613.55</v>
      </c>
      <c r="P28" s="9">
        <f t="shared" si="9"/>
        <v>243478.55</v>
      </c>
      <c r="Q28" s="9">
        <f t="shared" si="9"/>
        <v>270028.55</v>
      </c>
    </row>
    <row r="31" spans="9:17" ht="15" thickBot="1" x14ac:dyDescent="0.4">
      <c r="I31" s="8"/>
      <c r="J31" s="9" t="s">
        <v>7</v>
      </c>
      <c r="K31" s="8">
        <v>20</v>
      </c>
      <c r="L31" s="8">
        <v>1180</v>
      </c>
      <c r="M31" s="8">
        <v>1200</v>
      </c>
      <c r="N31" s="8">
        <v>1300</v>
      </c>
    </row>
    <row r="32" spans="9:17" ht="15" thickBot="1" x14ac:dyDescent="0.4">
      <c r="I32" s="11"/>
      <c r="J32" s="11" t="s">
        <v>28</v>
      </c>
      <c r="K32" s="8"/>
      <c r="L32" s="8">
        <f>IF(AND($D10&gt;=L$31,$C10&lt;=K$31),$I10*(L$31-K$31),0)</f>
        <v>91338.4</v>
      </c>
      <c r="M32" s="8">
        <f t="shared" ref="M32:N32" si="10">IF(AND($D10&gt;=M$31,$C10&lt;=L$31),$I10*(M$31-L$31),0)</f>
        <v>1574.8</v>
      </c>
      <c r="N32" s="8">
        <f t="shared" si="10"/>
        <v>7873.9999999999991</v>
      </c>
    </row>
    <row r="33" spans="9:14" ht="15" thickBot="1" x14ac:dyDescent="0.4">
      <c r="I33" s="11"/>
      <c r="J33" s="11" t="s">
        <v>26</v>
      </c>
      <c r="K33" s="8"/>
      <c r="L33" s="8">
        <f t="shared" ref="L33:N33" si="11">IF(AND($D11&gt;=L$31,$C11&lt;=K$31),$I11*(L$31-K$31),0)</f>
        <v>93728</v>
      </c>
      <c r="M33" s="8">
        <f t="shared" si="11"/>
        <v>1616</v>
      </c>
      <c r="N33" s="8">
        <f t="shared" si="11"/>
        <v>8080</v>
      </c>
    </row>
    <row r="34" spans="9:14" ht="15" thickBot="1" x14ac:dyDescent="0.4">
      <c r="I34" s="11"/>
      <c r="J34" s="11" t="s">
        <v>27</v>
      </c>
      <c r="K34" s="8"/>
      <c r="L34" s="8">
        <f t="shared" ref="L34:N34" si="12">IF(AND($D12&gt;=L$31,$C12&lt;=K$31),$I12*(L$31-K$31),0)</f>
        <v>11368</v>
      </c>
      <c r="M34" s="8">
        <f t="shared" si="12"/>
        <v>196</v>
      </c>
      <c r="N34" s="8">
        <f t="shared" si="12"/>
        <v>980.00000000000011</v>
      </c>
    </row>
    <row r="35" spans="9:14" ht="15" thickBot="1" x14ac:dyDescent="0.4">
      <c r="I35" s="11"/>
      <c r="J35" s="11" t="s">
        <v>15</v>
      </c>
      <c r="K35" s="8"/>
      <c r="L35" s="8">
        <f t="shared" ref="L35:N35" si="13">IF(AND($D13&gt;=L$31,$C13&lt;=K$31),$I13*(L$31-K$31),0)</f>
        <v>55564</v>
      </c>
      <c r="M35" s="8">
        <f t="shared" si="13"/>
        <v>958</v>
      </c>
      <c r="N35" s="8">
        <f t="shared" si="13"/>
        <v>0</v>
      </c>
    </row>
    <row r="36" spans="9:14" ht="15" thickBot="1" x14ac:dyDescent="0.4">
      <c r="I36" s="11"/>
      <c r="J36" s="11" t="s">
        <v>16</v>
      </c>
      <c r="K36" s="8"/>
      <c r="L36" s="8">
        <f t="shared" ref="L36:N36" si="14">IF(AND($D14&gt;=L$31,$C14&lt;=K$31),$I14*(L$31-K$31),0)</f>
        <v>13804</v>
      </c>
      <c r="M36" s="8">
        <f t="shared" si="14"/>
        <v>238</v>
      </c>
      <c r="N36" s="8">
        <f t="shared" si="14"/>
        <v>0</v>
      </c>
    </row>
    <row r="37" spans="9:14" ht="15" thickBot="1" x14ac:dyDescent="0.4">
      <c r="I37" s="11"/>
      <c r="J37" s="11" t="s">
        <v>17</v>
      </c>
      <c r="K37" s="8"/>
      <c r="L37" s="8">
        <f t="shared" ref="L37:N37" si="15">IF(AND($D15&gt;=L$31,$C15&lt;=K$31),$I15*(L$31-K$31),0)</f>
        <v>128412</v>
      </c>
      <c r="M37" s="8">
        <f t="shared" si="15"/>
        <v>2214</v>
      </c>
      <c r="N37" s="8">
        <f t="shared" si="15"/>
        <v>0</v>
      </c>
    </row>
    <row r="38" spans="9:14" ht="15" thickBot="1" x14ac:dyDescent="0.4">
      <c r="I38" s="11"/>
      <c r="J38" s="11" t="s">
        <v>18</v>
      </c>
      <c r="K38" s="8"/>
      <c r="L38" s="8">
        <f t="shared" ref="L38:N38" si="16">IF(AND($D16&gt;=L$31,$C16&lt;=K$31),$I16*(L$31-K$31),0)</f>
        <v>179916</v>
      </c>
      <c r="M38" s="8">
        <f t="shared" si="16"/>
        <v>0</v>
      </c>
      <c r="N38" s="8">
        <f t="shared" si="16"/>
        <v>0</v>
      </c>
    </row>
    <row r="39" spans="9:14" ht="15" thickBot="1" x14ac:dyDescent="0.4">
      <c r="I39" s="8"/>
      <c r="J39" s="9" t="s">
        <v>65</v>
      </c>
      <c r="K39" s="8"/>
      <c r="L39" s="8">
        <f>SUM(L32:L38)</f>
        <v>574130.4</v>
      </c>
      <c r="M39" s="8">
        <f t="shared" ref="M39:N39" si="17">SUM(M32:M38)</f>
        <v>6796.8</v>
      </c>
      <c r="N39" s="8">
        <f t="shared" si="17"/>
        <v>16934</v>
      </c>
    </row>
    <row r="40" spans="9:14" ht="15" thickBot="1" x14ac:dyDescent="0.4">
      <c r="I40" s="8"/>
      <c r="J40" s="9" t="s">
        <v>9</v>
      </c>
      <c r="K40" s="8">
        <v>60000</v>
      </c>
      <c r="L40" s="8">
        <f>K40+L39</f>
        <v>634130.4</v>
      </c>
      <c r="M40" s="8">
        <f t="shared" ref="M40:N40" si="18">L40+M39</f>
        <v>640927.20000000007</v>
      </c>
      <c r="N40" s="8">
        <f t="shared" si="18"/>
        <v>657861.20000000007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73A4-7DB8-4141-BDC7-39FFF7B72AD8}">
  <dimension ref="A1:G16"/>
  <sheetViews>
    <sheetView workbookViewId="0">
      <selection sqref="A1:G16"/>
    </sheetView>
  </sheetViews>
  <sheetFormatPr defaultRowHeight="14.5" x14ac:dyDescent="0.35"/>
  <cols>
    <col min="1" max="1" width="22.81640625" customWidth="1"/>
    <col min="2" max="2" width="10.90625" customWidth="1"/>
  </cols>
  <sheetData>
    <row r="1" spans="1:7" ht="28.5" thickBot="1" x14ac:dyDescent="0.4">
      <c r="A1" s="12" t="s">
        <v>0</v>
      </c>
      <c r="B1" s="13" t="s">
        <v>1</v>
      </c>
      <c r="C1" s="13" t="s">
        <v>48</v>
      </c>
      <c r="D1" s="13" t="s">
        <v>49</v>
      </c>
      <c r="E1" s="13" t="s">
        <v>50</v>
      </c>
      <c r="F1" s="13" t="s">
        <v>51</v>
      </c>
      <c r="G1" s="16" t="s">
        <v>10</v>
      </c>
    </row>
    <row r="2" spans="1:7" ht="15" thickBot="1" x14ac:dyDescent="0.4">
      <c r="A2" s="23" t="s">
        <v>24</v>
      </c>
      <c r="B2" s="17" t="s">
        <v>6</v>
      </c>
      <c r="C2" s="17">
        <v>325</v>
      </c>
      <c r="D2" s="17">
        <v>20</v>
      </c>
      <c r="E2" s="17">
        <v>325</v>
      </c>
      <c r="F2" s="17">
        <v>20</v>
      </c>
      <c r="G2" s="19">
        <v>259.70999999999998</v>
      </c>
    </row>
    <row r="3" spans="1:7" ht="28.5" thickBot="1" x14ac:dyDescent="0.4">
      <c r="A3" s="23" t="s">
        <v>11</v>
      </c>
      <c r="B3" s="17" t="s">
        <v>6</v>
      </c>
      <c r="C3" s="17">
        <v>650</v>
      </c>
      <c r="D3" s="17">
        <v>20</v>
      </c>
      <c r="E3" s="17">
        <v>650</v>
      </c>
      <c r="F3" s="17">
        <v>20</v>
      </c>
      <c r="G3" s="19">
        <v>114.7</v>
      </c>
    </row>
    <row r="4" spans="1:7" ht="28.5" thickBot="1" x14ac:dyDescent="0.4">
      <c r="A4" s="23" t="s">
        <v>25</v>
      </c>
      <c r="B4" s="17" t="s">
        <v>6</v>
      </c>
      <c r="C4" s="17">
        <v>130</v>
      </c>
      <c r="D4" s="17">
        <v>20</v>
      </c>
      <c r="E4" s="17">
        <v>130</v>
      </c>
      <c r="F4" s="17">
        <v>20</v>
      </c>
      <c r="G4" s="19">
        <v>401.5</v>
      </c>
    </row>
    <row r="5" spans="1:7" ht="15" thickBot="1" x14ac:dyDescent="0.4">
      <c r="A5" s="23" t="s">
        <v>19</v>
      </c>
      <c r="B5" s="17" t="s">
        <v>6</v>
      </c>
      <c r="C5" s="17">
        <v>200</v>
      </c>
      <c r="D5" s="17">
        <v>20</v>
      </c>
      <c r="E5" s="17">
        <v>200</v>
      </c>
      <c r="F5" s="17">
        <v>20</v>
      </c>
      <c r="G5" s="19">
        <v>11.2</v>
      </c>
    </row>
    <row r="6" spans="1:7" ht="15" thickBot="1" x14ac:dyDescent="0.4">
      <c r="A6" s="23" t="s">
        <v>20</v>
      </c>
      <c r="B6" s="17" t="s">
        <v>6</v>
      </c>
      <c r="C6" s="17">
        <v>220</v>
      </c>
      <c r="D6" s="17">
        <v>20</v>
      </c>
      <c r="E6" s="17">
        <v>220</v>
      </c>
      <c r="F6" s="17">
        <v>20</v>
      </c>
      <c r="G6" s="19">
        <v>61.3</v>
      </c>
    </row>
    <row r="7" spans="1:7" ht="15" thickBot="1" x14ac:dyDescent="0.4">
      <c r="A7" s="23" t="s">
        <v>21</v>
      </c>
      <c r="B7" s="17" t="s">
        <v>6</v>
      </c>
      <c r="C7" s="17">
        <v>220</v>
      </c>
      <c r="D7" s="17">
        <v>20</v>
      </c>
      <c r="E7" s="17">
        <v>220</v>
      </c>
      <c r="F7" s="17">
        <v>20</v>
      </c>
      <c r="G7" s="19">
        <v>74.900000000000006</v>
      </c>
    </row>
    <row r="8" spans="1:7" ht="15" thickBot="1" x14ac:dyDescent="0.4">
      <c r="A8" s="23" t="s">
        <v>22</v>
      </c>
      <c r="B8" s="17" t="s">
        <v>6</v>
      </c>
      <c r="C8" s="17">
        <v>1550</v>
      </c>
      <c r="D8" s="17">
        <v>20</v>
      </c>
      <c r="E8" s="17">
        <v>1550</v>
      </c>
      <c r="F8" s="17">
        <v>20</v>
      </c>
      <c r="G8" s="19">
        <v>15</v>
      </c>
    </row>
    <row r="9" spans="1:7" ht="15" thickBot="1" x14ac:dyDescent="0.4">
      <c r="A9" s="23" t="s">
        <v>23</v>
      </c>
      <c r="B9" s="17" t="s">
        <v>6</v>
      </c>
      <c r="C9" s="17">
        <v>1550</v>
      </c>
      <c r="D9" s="17">
        <v>20</v>
      </c>
      <c r="E9" s="17">
        <v>1550</v>
      </c>
      <c r="F9" s="17">
        <v>20</v>
      </c>
      <c r="G9" s="19">
        <v>14.5</v>
      </c>
    </row>
    <row r="10" spans="1:7" ht="15" thickBot="1" x14ac:dyDescent="0.4">
      <c r="A10" s="11" t="s">
        <v>28</v>
      </c>
      <c r="B10" s="17" t="s">
        <v>7</v>
      </c>
      <c r="C10" s="17">
        <v>20</v>
      </c>
      <c r="D10" s="17">
        <v>1300</v>
      </c>
      <c r="E10" s="17">
        <f>20+10</f>
        <v>30</v>
      </c>
      <c r="F10" s="17">
        <f>1300+10</f>
        <v>1310</v>
      </c>
      <c r="G10" s="19">
        <v>78.739999999999995</v>
      </c>
    </row>
    <row r="11" spans="1:7" ht="15" thickBot="1" x14ac:dyDescent="0.4">
      <c r="A11" s="24" t="s">
        <v>26</v>
      </c>
      <c r="B11" s="17" t="s">
        <v>7</v>
      </c>
      <c r="C11" s="21">
        <v>20</v>
      </c>
      <c r="D11" s="21">
        <v>1300</v>
      </c>
      <c r="E11" s="17">
        <f t="shared" ref="E11:E16" si="0">20+10</f>
        <v>30</v>
      </c>
      <c r="F11" s="17">
        <f t="shared" ref="F11:F12" si="1">1300+10</f>
        <v>1310</v>
      </c>
      <c r="G11" s="21">
        <v>80.8</v>
      </c>
    </row>
    <row r="12" spans="1:7" ht="15" thickBot="1" x14ac:dyDescent="0.4">
      <c r="A12" s="24" t="s">
        <v>27</v>
      </c>
      <c r="B12" s="17" t="s">
        <v>7</v>
      </c>
      <c r="C12" s="21">
        <v>20</v>
      </c>
      <c r="D12" s="21">
        <v>1300</v>
      </c>
      <c r="E12" s="17">
        <f t="shared" si="0"/>
        <v>30</v>
      </c>
      <c r="F12" s="17">
        <f t="shared" si="1"/>
        <v>1310</v>
      </c>
      <c r="G12" s="21">
        <v>9.8000000000000007</v>
      </c>
    </row>
    <row r="13" spans="1:7" ht="15" thickBot="1" x14ac:dyDescent="0.4">
      <c r="A13" s="24" t="s">
        <v>15</v>
      </c>
      <c r="B13" s="17" t="s">
        <v>7</v>
      </c>
      <c r="C13" s="21">
        <v>20</v>
      </c>
      <c r="D13" s="21">
        <v>1200</v>
      </c>
      <c r="E13" s="17">
        <f t="shared" si="0"/>
        <v>30</v>
      </c>
      <c r="F13" s="21">
        <f>1200+10</f>
        <v>1210</v>
      </c>
      <c r="G13" s="21">
        <v>47.9</v>
      </c>
    </row>
    <row r="14" spans="1:7" ht="15" thickBot="1" x14ac:dyDescent="0.4">
      <c r="A14" s="24" t="s">
        <v>16</v>
      </c>
      <c r="B14" s="17" t="s">
        <v>7</v>
      </c>
      <c r="C14" s="21">
        <v>20</v>
      </c>
      <c r="D14" s="21">
        <v>1200</v>
      </c>
      <c r="E14" s="17">
        <f t="shared" si="0"/>
        <v>30</v>
      </c>
      <c r="F14" s="21">
        <f t="shared" ref="F14:F15" si="2">1200+10</f>
        <v>1210</v>
      </c>
      <c r="G14" s="21">
        <v>11.9</v>
      </c>
    </row>
    <row r="15" spans="1:7" ht="15" thickBot="1" x14ac:dyDescent="0.4">
      <c r="A15" s="24" t="s">
        <v>17</v>
      </c>
      <c r="B15" s="17" t="s">
        <v>7</v>
      </c>
      <c r="C15" s="21">
        <v>20</v>
      </c>
      <c r="D15" s="21">
        <v>1200</v>
      </c>
      <c r="E15" s="17">
        <f t="shared" si="0"/>
        <v>30</v>
      </c>
      <c r="F15" s="21">
        <f t="shared" si="2"/>
        <v>1210</v>
      </c>
      <c r="G15" s="21">
        <v>110.7</v>
      </c>
    </row>
    <row r="16" spans="1:7" ht="15" thickBot="1" x14ac:dyDescent="0.4">
      <c r="A16" s="24" t="s">
        <v>18</v>
      </c>
      <c r="B16" s="17" t="s">
        <v>7</v>
      </c>
      <c r="C16" s="21">
        <v>20</v>
      </c>
      <c r="D16" s="21">
        <v>1180</v>
      </c>
      <c r="E16" s="17">
        <f t="shared" si="0"/>
        <v>30</v>
      </c>
      <c r="F16" s="21">
        <f>1180+10</f>
        <v>1190</v>
      </c>
      <c r="G16" s="21">
        <v>155.1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9460-D4E9-482E-8917-FF9587A527A6}">
  <dimension ref="A1:S11"/>
  <sheetViews>
    <sheetView topLeftCell="B1" workbookViewId="0">
      <selection activeCell="R1" sqref="R1"/>
    </sheetView>
  </sheetViews>
  <sheetFormatPr defaultRowHeight="14.5" x14ac:dyDescent="0.35"/>
  <sheetData>
    <row r="1" spans="1:19" ht="28.5" thickBot="1" x14ac:dyDescent="0.4">
      <c r="A1" s="1" t="s">
        <v>0</v>
      </c>
      <c r="B1" s="2" t="s">
        <v>2</v>
      </c>
      <c r="C1" s="2" t="s">
        <v>3</v>
      </c>
      <c r="G1" s="25" t="s">
        <v>35</v>
      </c>
      <c r="H1" s="4"/>
      <c r="I1" s="4"/>
      <c r="J1" s="25" t="s">
        <v>36</v>
      </c>
      <c r="L1" s="25" t="s">
        <v>35</v>
      </c>
      <c r="M1" s="5"/>
      <c r="N1" s="5"/>
      <c r="O1" s="25" t="s">
        <v>36</v>
      </c>
      <c r="P1" s="5"/>
      <c r="Q1" s="5" t="s">
        <v>41</v>
      </c>
      <c r="R1" s="25" t="s">
        <v>36</v>
      </c>
      <c r="S1" s="5"/>
    </row>
    <row r="2" spans="1:19" x14ac:dyDescent="0.35">
      <c r="G2" s="4">
        <v>1</v>
      </c>
      <c r="H2" s="4">
        <v>169.34</v>
      </c>
      <c r="I2" s="4">
        <v>16934</v>
      </c>
      <c r="J2" s="4" t="s">
        <v>39</v>
      </c>
      <c r="L2" s="5">
        <v>1</v>
      </c>
      <c r="M2" s="5">
        <v>29.5</v>
      </c>
      <c r="N2" s="5">
        <v>26550</v>
      </c>
      <c r="O2" s="5" t="s">
        <v>42</v>
      </c>
      <c r="P2" s="5"/>
      <c r="Q2" s="5"/>
      <c r="R2" s="5">
        <v>20</v>
      </c>
      <c r="S2" s="5">
        <f>0</f>
        <v>0</v>
      </c>
    </row>
    <row r="3" spans="1:19" x14ac:dyDescent="0.35">
      <c r="G3" s="4">
        <v>2</v>
      </c>
      <c r="H3" s="4">
        <v>339.84</v>
      </c>
      <c r="I3" s="4">
        <v>6796.8</v>
      </c>
      <c r="J3" s="4" t="s">
        <v>38</v>
      </c>
      <c r="L3" s="5">
        <v>2</v>
      </c>
      <c r="M3" s="5">
        <v>144.19999999999999</v>
      </c>
      <c r="N3" s="5">
        <v>46865</v>
      </c>
      <c r="O3" s="5" t="s">
        <v>43</v>
      </c>
      <c r="P3" s="5"/>
      <c r="Q3" s="5"/>
      <c r="R3" s="5">
        <v>130</v>
      </c>
      <c r="S3" s="5">
        <f>S2+N7</f>
        <v>104809.1</v>
      </c>
    </row>
    <row r="4" spans="1:19" x14ac:dyDescent="0.35">
      <c r="G4" s="4">
        <v>3</v>
      </c>
      <c r="H4" s="4">
        <v>494.94</v>
      </c>
      <c r="I4" s="4">
        <v>574130.4</v>
      </c>
      <c r="J4" s="4" t="s">
        <v>37</v>
      </c>
      <c r="L4" s="5">
        <v>3</v>
      </c>
      <c r="M4" s="5">
        <v>403.91</v>
      </c>
      <c r="N4" s="5">
        <v>42410.55</v>
      </c>
      <c r="O4" s="5" t="s">
        <v>44</v>
      </c>
      <c r="P4" s="5"/>
      <c r="Q4" s="5"/>
      <c r="R4" s="5">
        <v>200</v>
      </c>
      <c r="S4" s="5">
        <f>S3+N6</f>
        <v>143400.79999999999</v>
      </c>
    </row>
    <row r="5" spans="1:19" x14ac:dyDescent="0.35">
      <c r="G5" s="4"/>
      <c r="H5" s="4"/>
      <c r="I5" s="4"/>
      <c r="J5" s="4"/>
      <c r="L5" s="5">
        <v>4</v>
      </c>
      <c r="M5" s="5">
        <v>540.11</v>
      </c>
      <c r="N5" s="5">
        <v>10802.2</v>
      </c>
      <c r="O5" s="5" t="s">
        <v>45</v>
      </c>
      <c r="P5" s="5"/>
      <c r="Q5" s="5"/>
      <c r="R5" s="5">
        <v>220</v>
      </c>
      <c r="S5" s="5">
        <f>S4+N5</f>
        <v>154203</v>
      </c>
    </row>
    <row r="6" spans="1:19" x14ac:dyDescent="0.35">
      <c r="G6" s="4"/>
      <c r="H6" s="4"/>
      <c r="I6" s="4"/>
      <c r="J6" s="4"/>
      <c r="L6" s="5">
        <v>5</v>
      </c>
      <c r="M6" s="5">
        <v>551.30999999999995</v>
      </c>
      <c r="N6" s="5">
        <v>38591.699999999997</v>
      </c>
      <c r="O6" s="5" t="s">
        <v>46</v>
      </c>
      <c r="P6" s="5"/>
      <c r="Q6" s="5"/>
      <c r="R6" s="5">
        <v>325</v>
      </c>
      <c r="S6" s="5">
        <f>S5+N4</f>
        <v>196613.55</v>
      </c>
    </row>
    <row r="7" spans="1:19" x14ac:dyDescent="0.35">
      <c r="G7" s="4"/>
      <c r="H7" s="4" t="s">
        <v>40</v>
      </c>
      <c r="I7" s="25" t="s">
        <v>36</v>
      </c>
      <c r="J7" s="4"/>
      <c r="L7" s="5">
        <v>6</v>
      </c>
      <c r="M7" s="5">
        <v>952.81</v>
      </c>
      <c r="N7" s="5">
        <v>104809.1</v>
      </c>
      <c r="O7" s="5" t="s">
        <v>47</v>
      </c>
      <c r="P7" s="5"/>
      <c r="Q7" s="5"/>
      <c r="R7" s="5">
        <v>650</v>
      </c>
      <c r="S7" s="5">
        <f>S6+N3</f>
        <v>243478.55</v>
      </c>
    </row>
    <row r="8" spans="1:19" x14ac:dyDescent="0.35">
      <c r="G8" s="4"/>
      <c r="H8" s="4"/>
      <c r="I8" s="4">
        <v>20</v>
      </c>
      <c r="J8" s="4">
        <v>70000</v>
      </c>
      <c r="L8" s="5"/>
      <c r="M8" s="5"/>
      <c r="N8" s="5"/>
      <c r="O8" s="5"/>
      <c r="P8" s="5"/>
      <c r="Q8" s="5"/>
      <c r="R8" s="5">
        <v>1550</v>
      </c>
      <c r="S8" s="5">
        <f>S7+N2</f>
        <v>270028.55</v>
      </c>
    </row>
    <row r="9" spans="1:19" x14ac:dyDescent="0.35">
      <c r="G9" s="4"/>
      <c r="H9" s="4"/>
      <c r="I9" s="4">
        <v>1180</v>
      </c>
      <c r="J9" s="4">
        <f>J8+I4</f>
        <v>644130.4</v>
      </c>
    </row>
    <row r="10" spans="1:19" x14ac:dyDescent="0.35">
      <c r="G10" s="4"/>
      <c r="H10" s="4"/>
      <c r="I10" s="4">
        <v>1200</v>
      </c>
      <c r="J10" s="4">
        <f>J9+I3</f>
        <v>650927.20000000007</v>
      </c>
    </row>
    <row r="11" spans="1:19" x14ac:dyDescent="0.35">
      <c r="G11" s="4"/>
      <c r="H11" s="4"/>
      <c r="I11" s="4">
        <v>1300</v>
      </c>
      <c r="J11" s="4">
        <f>J10+I2</f>
        <v>667861.20000000007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58E3-59D6-47F9-8CA9-18751FA179C5}">
  <dimension ref="A1:L31"/>
  <sheetViews>
    <sheetView tabSelected="1" workbookViewId="0">
      <selection activeCell="K19" sqref="K19"/>
    </sheetView>
  </sheetViews>
  <sheetFormatPr defaultRowHeight="14.5" x14ac:dyDescent="0.35"/>
  <cols>
    <col min="3" max="3" width="15.54296875" customWidth="1"/>
    <col min="5" max="5" width="13.7265625" customWidth="1"/>
    <col min="6" max="6" width="11.08984375" customWidth="1"/>
    <col min="7" max="7" width="9.6328125" customWidth="1"/>
    <col min="11" max="11" width="11.26953125" customWidth="1"/>
  </cols>
  <sheetData>
    <row r="1" spans="1:12" ht="35" customHeight="1" x14ac:dyDescent="0.35">
      <c r="A1" s="7" t="s">
        <v>35</v>
      </c>
      <c r="B1" s="7" t="s">
        <v>52</v>
      </c>
      <c r="E1" s="7" t="s">
        <v>53</v>
      </c>
      <c r="F1" s="7"/>
      <c r="G1" s="7"/>
      <c r="H1" s="7">
        <v>1550</v>
      </c>
      <c r="L1" t="s">
        <v>36</v>
      </c>
    </row>
    <row r="2" spans="1:12" x14ac:dyDescent="0.35">
      <c r="A2" s="26">
        <v>1</v>
      </c>
      <c r="B2" s="26">
        <f>H1-H2</f>
        <v>240</v>
      </c>
      <c r="C2" s="26">
        <v>29.5</v>
      </c>
      <c r="D2" s="26">
        <f>B2*C2</f>
        <v>7080</v>
      </c>
      <c r="E2" s="26" t="s">
        <v>61</v>
      </c>
      <c r="F2" s="26">
        <f>0+D2</f>
        <v>7080</v>
      </c>
      <c r="G2" s="26">
        <f>387997.05+D2</f>
        <v>395077.05</v>
      </c>
      <c r="H2" s="7">
        <v>1310</v>
      </c>
      <c r="K2">
        <v>387997.05</v>
      </c>
      <c r="L2">
        <v>1550</v>
      </c>
    </row>
    <row r="3" spans="1:12" x14ac:dyDescent="0.35">
      <c r="A3" s="26">
        <v>2</v>
      </c>
      <c r="B3" s="26">
        <f>H2-H3</f>
        <v>100</v>
      </c>
      <c r="C3" s="26">
        <v>-139.84</v>
      </c>
      <c r="D3" s="26">
        <f>B3*C3</f>
        <v>-13984</v>
      </c>
      <c r="E3" s="26" t="s">
        <v>60</v>
      </c>
      <c r="F3" s="26">
        <f>F2+D3</f>
        <v>-6904</v>
      </c>
      <c r="G3" s="26">
        <f>G2+D3</f>
        <v>381093.05</v>
      </c>
      <c r="H3" s="7">
        <v>1210</v>
      </c>
      <c r="K3">
        <v>395077.05</v>
      </c>
      <c r="L3">
        <v>1310</v>
      </c>
    </row>
    <row r="4" spans="1:12" x14ac:dyDescent="0.35">
      <c r="A4" s="26">
        <v>3</v>
      </c>
      <c r="B4" s="26">
        <f>H3-H4</f>
        <v>20</v>
      </c>
      <c r="C4" s="26">
        <v>-310.33999999999997</v>
      </c>
      <c r="D4" s="26">
        <f>B4*C4</f>
        <v>-6206.7999999999993</v>
      </c>
      <c r="E4" s="26" t="s">
        <v>60</v>
      </c>
      <c r="F4" s="26">
        <f t="shared" ref="F4:F11" si="0">F3+D4</f>
        <v>-13110.8</v>
      </c>
      <c r="G4" s="26">
        <f>G3+D4</f>
        <v>374886.25</v>
      </c>
      <c r="H4" s="7">
        <v>1190</v>
      </c>
      <c r="K4">
        <v>381093.25</v>
      </c>
      <c r="L4">
        <v>1210</v>
      </c>
    </row>
    <row r="5" spans="1:12" x14ac:dyDescent="0.35">
      <c r="A5" s="26">
        <v>4</v>
      </c>
      <c r="B5" s="26">
        <f>H4-H5</f>
        <v>540</v>
      </c>
      <c r="C5" s="26">
        <v>-465.44</v>
      </c>
      <c r="D5" s="26">
        <f>B5*C5</f>
        <v>-251337.60000000001</v>
      </c>
      <c r="E5" s="26" t="s">
        <v>60</v>
      </c>
      <c r="F5" s="26">
        <f t="shared" si="0"/>
        <v>-264448.40000000002</v>
      </c>
      <c r="G5" s="26">
        <f t="shared" ref="G5:G11" si="1">G4+D5</f>
        <v>123548.65</v>
      </c>
      <c r="H5" s="7">
        <v>650</v>
      </c>
      <c r="K5">
        <v>374886.65</v>
      </c>
      <c r="L5">
        <v>1190</v>
      </c>
    </row>
    <row r="6" spans="1:12" x14ac:dyDescent="0.35">
      <c r="A6" s="26">
        <v>5</v>
      </c>
      <c r="B6" s="26">
        <f>H5-H6</f>
        <v>325</v>
      </c>
      <c r="C6" s="26">
        <v>-350.74</v>
      </c>
      <c r="D6" s="26">
        <f t="shared" ref="D6:D11" si="2">B6*C6</f>
        <v>-113990.5</v>
      </c>
      <c r="E6" s="26" t="s">
        <v>60</v>
      </c>
      <c r="F6" s="26">
        <f t="shared" si="0"/>
        <v>-378438.9</v>
      </c>
      <c r="G6" s="26">
        <f t="shared" si="1"/>
        <v>9558.1499999999942</v>
      </c>
      <c r="H6" s="7">
        <v>325</v>
      </c>
      <c r="K6">
        <v>123548.65</v>
      </c>
      <c r="L6">
        <v>650</v>
      </c>
    </row>
    <row r="7" spans="1:12" x14ac:dyDescent="0.35">
      <c r="A7" s="26">
        <v>6</v>
      </c>
      <c r="B7" s="26">
        <f>H6-H7</f>
        <v>105</v>
      </c>
      <c r="C7" s="26">
        <v>-91.03</v>
      </c>
      <c r="D7" s="26">
        <f t="shared" si="2"/>
        <v>-9558.15</v>
      </c>
      <c r="E7" s="26" t="s">
        <v>60</v>
      </c>
      <c r="F7" s="26">
        <f t="shared" si="0"/>
        <v>-387997.05000000005</v>
      </c>
      <c r="G7" s="26">
        <f t="shared" si="1"/>
        <v>0</v>
      </c>
      <c r="H7" s="7">
        <v>220</v>
      </c>
      <c r="K7">
        <v>9558.1499999999942</v>
      </c>
      <c r="L7">
        <v>325</v>
      </c>
    </row>
    <row r="8" spans="1:12" x14ac:dyDescent="0.35">
      <c r="A8" s="26">
        <v>7</v>
      </c>
      <c r="B8" s="26">
        <f>H7-H8</f>
        <v>20</v>
      </c>
      <c r="C8" s="26">
        <v>45.11</v>
      </c>
      <c r="D8" s="26">
        <f t="shared" si="2"/>
        <v>902.2</v>
      </c>
      <c r="E8" s="26" t="s">
        <v>61</v>
      </c>
      <c r="F8" s="26">
        <f t="shared" si="0"/>
        <v>-387094.85000000003</v>
      </c>
      <c r="G8" s="26">
        <f t="shared" si="1"/>
        <v>902.2</v>
      </c>
      <c r="H8" s="7">
        <v>200</v>
      </c>
      <c r="K8">
        <v>0</v>
      </c>
      <c r="L8">
        <v>220</v>
      </c>
    </row>
    <row r="9" spans="1:12" x14ac:dyDescent="0.35">
      <c r="A9" s="26">
        <v>8</v>
      </c>
      <c r="B9" s="26">
        <f>H8-H9</f>
        <v>70</v>
      </c>
      <c r="C9" s="26">
        <v>56.37</v>
      </c>
      <c r="D9" s="26">
        <f t="shared" si="2"/>
        <v>3945.8999999999996</v>
      </c>
      <c r="E9" s="26" t="s">
        <v>61</v>
      </c>
      <c r="F9" s="26">
        <f t="shared" si="0"/>
        <v>-383148.95</v>
      </c>
      <c r="G9" s="26">
        <f t="shared" si="1"/>
        <v>4848.0999999999995</v>
      </c>
      <c r="H9" s="7">
        <v>130</v>
      </c>
      <c r="K9">
        <v>902.2</v>
      </c>
      <c r="L9">
        <v>200</v>
      </c>
    </row>
    <row r="10" spans="1:12" x14ac:dyDescent="0.35">
      <c r="A10" s="26">
        <v>9</v>
      </c>
      <c r="B10" s="26">
        <f>H9-H10</f>
        <v>100</v>
      </c>
      <c r="C10" s="26">
        <v>457.87</v>
      </c>
      <c r="D10" s="26">
        <f t="shared" si="2"/>
        <v>45787</v>
      </c>
      <c r="E10" s="26" t="s">
        <v>61</v>
      </c>
      <c r="F10" s="26">
        <f t="shared" si="0"/>
        <v>-337361.95</v>
      </c>
      <c r="G10" s="26">
        <f t="shared" si="1"/>
        <v>50635.1</v>
      </c>
      <c r="H10" s="7">
        <v>30</v>
      </c>
      <c r="K10">
        <v>4848.0999999999995</v>
      </c>
      <c r="L10">
        <v>130</v>
      </c>
    </row>
    <row r="11" spans="1:12" x14ac:dyDescent="0.35">
      <c r="A11" s="26">
        <v>10</v>
      </c>
      <c r="B11" s="26">
        <f>H10-H11</f>
        <v>10</v>
      </c>
      <c r="C11" s="26">
        <v>952.81</v>
      </c>
      <c r="D11" s="26">
        <f t="shared" si="2"/>
        <v>9528.0999999999985</v>
      </c>
      <c r="E11" s="26" t="s">
        <v>61</v>
      </c>
      <c r="F11" s="26">
        <f t="shared" si="0"/>
        <v>-327833.85000000003</v>
      </c>
      <c r="G11" s="26">
        <f t="shared" si="1"/>
        <v>60163.199999999997</v>
      </c>
      <c r="H11" s="7">
        <v>20</v>
      </c>
      <c r="K11">
        <v>50635.1</v>
      </c>
      <c r="L11">
        <v>30</v>
      </c>
    </row>
    <row r="12" spans="1:12" x14ac:dyDescent="0.35">
      <c r="K12">
        <v>60163.199999999997</v>
      </c>
      <c r="L12">
        <v>20</v>
      </c>
    </row>
    <row r="15" spans="1:12" ht="15" thickBot="1" x14ac:dyDescent="0.4"/>
    <row r="16" spans="1:12" ht="28.5" thickBot="1" x14ac:dyDescent="0.4">
      <c r="B16" s="12" t="s">
        <v>0</v>
      </c>
      <c r="C16" s="13" t="s">
        <v>1</v>
      </c>
      <c r="D16" s="13" t="s">
        <v>48</v>
      </c>
      <c r="E16" s="13" t="s">
        <v>49</v>
      </c>
      <c r="F16" s="13" t="s">
        <v>50</v>
      </c>
      <c r="G16" s="13" t="s">
        <v>51</v>
      </c>
      <c r="H16" s="16" t="s">
        <v>10</v>
      </c>
      <c r="K16" s="6" t="s">
        <v>66</v>
      </c>
    </row>
    <row r="17" spans="2:11" ht="42.5" thickBot="1" x14ac:dyDescent="0.4">
      <c r="B17" s="23" t="s">
        <v>24</v>
      </c>
      <c r="C17" s="17" t="s">
        <v>6</v>
      </c>
      <c r="D17" s="17">
        <v>325</v>
      </c>
      <c r="E17" s="17">
        <v>20</v>
      </c>
      <c r="F17" s="17">
        <v>325</v>
      </c>
      <c r="G17" s="17">
        <v>20</v>
      </c>
      <c r="H17" s="19">
        <v>259.70999999999998</v>
      </c>
      <c r="K17" s="20">
        <v>10</v>
      </c>
    </row>
    <row r="18" spans="2:11" ht="56.5" thickBot="1" x14ac:dyDescent="0.4">
      <c r="B18" s="23" t="s">
        <v>11</v>
      </c>
      <c r="C18" s="17" t="s">
        <v>6</v>
      </c>
      <c r="D18" s="17">
        <v>650</v>
      </c>
      <c r="E18" s="17">
        <v>20</v>
      </c>
      <c r="F18" s="17">
        <v>650</v>
      </c>
      <c r="G18" s="17">
        <v>20</v>
      </c>
      <c r="H18" s="19">
        <v>114.7</v>
      </c>
    </row>
    <row r="19" spans="2:11" ht="56.5" thickBot="1" x14ac:dyDescent="0.4">
      <c r="B19" s="23" t="s">
        <v>25</v>
      </c>
      <c r="C19" s="17" t="s">
        <v>6</v>
      </c>
      <c r="D19" s="17">
        <v>130</v>
      </c>
      <c r="E19" s="17">
        <v>20</v>
      </c>
      <c r="F19" s="17">
        <v>130</v>
      </c>
      <c r="G19" s="17">
        <v>20</v>
      </c>
      <c r="H19" s="19">
        <v>401.5</v>
      </c>
      <c r="K19" s="9"/>
    </row>
    <row r="20" spans="2:11" ht="28.5" thickBot="1" x14ac:dyDescent="0.4">
      <c r="B20" s="23" t="s">
        <v>19</v>
      </c>
      <c r="C20" s="17" t="s">
        <v>6</v>
      </c>
      <c r="D20" s="17">
        <v>200</v>
      </c>
      <c r="E20" s="17">
        <v>20</v>
      </c>
      <c r="F20" s="17">
        <v>200</v>
      </c>
      <c r="G20" s="17">
        <v>20</v>
      </c>
      <c r="H20" s="19">
        <v>11.2</v>
      </c>
    </row>
    <row r="21" spans="2:11" ht="56.5" thickBot="1" x14ac:dyDescent="0.4">
      <c r="B21" s="23" t="s">
        <v>20</v>
      </c>
      <c r="C21" s="17" t="s">
        <v>6</v>
      </c>
      <c r="D21" s="17">
        <v>220</v>
      </c>
      <c r="E21" s="17">
        <v>20</v>
      </c>
      <c r="F21" s="17">
        <v>220</v>
      </c>
      <c r="G21" s="17">
        <v>20</v>
      </c>
      <c r="H21" s="19">
        <v>61.3</v>
      </c>
    </row>
    <row r="22" spans="2:11" ht="56.5" thickBot="1" x14ac:dyDescent="0.4">
      <c r="B22" s="23" t="s">
        <v>21</v>
      </c>
      <c r="C22" s="17" t="s">
        <v>6</v>
      </c>
      <c r="D22" s="17">
        <v>220</v>
      </c>
      <c r="E22" s="17">
        <v>20</v>
      </c>
      <c r="F22" s="17">
        <v>220</v>
      </c>
      <c r="G22" s="17">
        <v>20</v>
      </c>
      <c r="H22" s="19">
        <v>74.900000000000006</v>
      </c>
    </row>
    <row r="23" spans="2:11" ht="42.5" thickBot="1" x14ac:dyDescent="0.4">
      <c r="B23" s="23" t="s">
        <v>22</v>
      </c>
      <c r="C23" s="17" t="s">
        <v>6</v>
      </c>
      <c r="D23" s="17">
        <v>1550</v>
      </c>
      <c r="E23" s="17">
        <v>20</v>
      </c>
      <c r="F23" s="17">
        <v>1550</v>
      </c>
      <c r="G23" s="17">
        <v>20</v>
      </c>
      <c r="H23" s="19">
        <v>15</v>
      </c>
    </row>
    <row r="24" spans="2:11" ht="42.5" thickBot="1" x14ac:dyDescent="0.4">
      <c r="B24" s="23" t="s">
        <v>23</v>
      </c>
      <c r="C24" s="17" t="s">
        <v>6</v>
      </c>
      <c r="D24" s="17">
        <v>1550</v>
      </c>
      <c r="E24" s="17">
        <v>20</v>
      </c>
      <c r="F24" s="17">
        <v>1550</v>
      </c>
      <c r="G24" s="17">
        <v>20</v>
      </c>
      <c r="H24" s="19">
        <v>14.5</v>
      </c>
    </row>
    <row r="25" spans="2:11" ht="56.5" thickBot="1" x14ac:dyDescent="0.4">
      <c r="B25" s="11" t="s">
        <v>28</v>
      </c>
      <c r="C25" s="17" t="s">
        <v>7</v>
      </c>
      <c r="D25" s="17">
        <v>20</v>
      </c>
      <c r="E25" s="17">
        <v>1300</v>
      </c>
      <c r="F25" s="17">
        <f>20+10</f>
        <v>30</v>
      </c>
      <c r="G25" s="17">
        <f>1300+10</f>
        <v>1310</v>
      </c>
      <c r="H25" s="19">
        <v>78.739999999999995</v>
      </c>
    </row>
    <row r="26" spans="2:11" ht="28.5" thickBot="1" x14ac:dyDescent="0.4">
      <c r="B26" s="24" t="s">
        <v>26</v>
      </c>
      <c r="C26" s="17" t="s">
        <v>7</v>
      </c>
      <c r="D26" s="21">
        <v>20</v>
      </c>
      <c r="E26" s="21">
        <v>1300</v>
      </c>
      <c r="F26" s="17">
        <f t="shared" ref="F26:F31" si="3">20+10</f>
        <v>30</v>
      </c>
      <c r="G26" s="17">
        <f t="shared" ref="G26:G27" si="4">1300+10</f>
        <v>1310</v>
      </c>
      <c r="H26" s="21">
        <v>80.8</v>
      </c>
    </row>
    <row r="27" spans="2:11" ht="42.5" thickBot="1" x14ac:dyDescent="0.4">
      <c r="B27" s="24" t="s">
        <v>27</v>
      </c>
      <c r="C27" s="17" t="s">
        <v>7</v>
      </c>
      <c r="D27" s="21">
        <v>20</v>
      </c>
      <c r="E27" s="21">
        <v>1300</v>
      </c>
      <c r="F27" s="17">
        <f t="shared" si="3"/>
        <v>30</v>
      </c>
      <c r="G27" s="17">
        <f t="shared" si="4"/>
        <v>1310</v>
      </c>
      <c r="H27" s="21">
        <v>9.8000000000000007</v>
      </c>
    </row>
    <row r="28" spans="2:11" ht="42.5" thickBot="1" x14ac:dyDescent="0.4">
      <c r="B28" s="24" t="s">
        <v>15</v>
      </c>
      <c r="C28" s="17" t="s">
        <v>7</v>
      </c>
      <c r="D28" s="21">
        <v>20</v>
      </c>
      <c r="E28" s="21">
        <v>1200</v>
      </c>
      <c r="F28" s="17">
        <f t="shared" si="3"/>
        <v>30</v>
      </c>
      <c r="G28" s="21">
        <f>1200+10</f>
        <v>1210</v>
      </c>
      <c r="H28" s="21">
        <v>47.9</v>
      </c>
    </row>
    <row r="29" spans="2:11" ht="42.5" thickBot="1" x14ac:dyDescent="0.4">
      <c r="B29" s="24" t="s">
        <v>16</v>
      </c>
      <c r="C29" s="17" t="s">
        <v>7</v>
      </c>
      <c r="D29" s="21">
        <v>20</v>
      </c>
      <c r="E29" s="21">
        <v>1200</v>
      </c>
      <c r="F29" s="17">
        <f t="shared" si="3"/>
        <v>30</v>
      </c>
      <c r="G29" s="21">
        <f t="shared" ref="G29:G30" si="5">1200+10</f>
        <v>1210</v>
      </c>
      <c r="H29" s="21">
        <v>11.9</v>
      </c>
    </row>
    <row r="30" spans="2:11" ht="42.5" thickBot="1" x14ac:dyDescent="0.4">
      <c r="B30" s="24" t="s">
        <v>17</v>
      </c>
      <c r="C30" s="17" t="s">
        <v>7</v>
      </c>
      <c r="D30" s="21">
        <v>20</v>
      </c>
      <c r="E30" s="21">
        <v>1200</v>
      </c>
      <c r="F30" s="17">
        <f t="shared" si="3"/>
        <v>30</v>
      </c>
      <c r="G30" s="21">
        <f t="shared" si="5"/>
        <v>1210</v>
      </c>
      <c r="H30" s="21">
        <v>110.7</v>
      </c>
    </row>
    <row r="31" spans="2:11" ht="42.5" thickBot="1" x14ac:dyDescent="0.4">
      <c r="B31" s="24" t="s">
        <v>18</v>
      </c>
      <c r="C31" s="17" t="s">
        <v>7</v>
      </c>
      <c r="D31" s="21">
        <v>20</v>
      </c>
      <c r="E31" s="21">
        <v>1180</v>
      </c>
      <c r="F31" s="17">
        <f t="shared" si="3"/>
        <v>30</v>
      </c>
      <c r="G31" s="21">
        <f>1180+10</f>
        <v>1190</v>
      </c>
      <c r="H31" s="21">
        <v>155.1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Mastaneh</dc:creator>
  <cp:lastModifiedBy>Mastaneh</cp:lastModifiedBy>
  <dcterms:created xsi:type="dcterms:W3CDTF">2024-08-12T15:01:50Z</dcterms:created>
  <dcterms:modified xsi:type="dcterms:W3CDTF">2024-08-17T06:59:29Z</dcterms:modified>
</cp:coreProperties>
</file>