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0730" windowHeight="9600" tabRatio="827" activeTab="3"/>
  </bookViews>
  <sheets>
    <sheet name="Cover" sheetId="83" r:id="rId1"/>
    <sheet name="Revision Index" sheetId="84" r:id="rId2"/>
    <sheet name="TOTAL" sheetId="75" r:id="rId3"/>
    <sheet name="LOAD LIST" sheetId="82" r:id="rId4"/>
  </sheets>
  <externalReferences>
    <externalReference r:id="rId5"/>
  </externalReferences>
  <definedNames>
    <definedName name="_xlnm._FilterDatabase" localSheetId="3" hidden="1">'LOAD LIST'!$A$12:$P$17</definedName>
    <definedName name="a">#REF!</definedName>
    <definedName name="ad">#REF!</definedName>
    <definedName name="ali">#REF!</definedName>
    <definedName name="CLIENT">[1]Titles!$A$20</definedName>
    <definedName name="CLIENT_1" localSheetId="3">#REF!</definedName>
    <definedName name="CLIENT_1" localSheetId="1">#REF!</definedName>
    <definedName name="CLIENT_1">#REF!</definedName>
    <definedName name="Client_2" localSheetId="3">#REF!</definedName>
    <definedName name="Client_2" localSheetId="1">#REF!</definedName>
    <definedName name="Client_2">#REF!</definedName>
    <definedName name="CLIENT_3" localSheetId="3">#REF!</definedName>
    <definedName name="CLIENT_3" localSheetId="1">#REF!</definedName>
    <definedName name="CLIENT_3">#REF!</definedName>
    <definedName name="CODE" localSheetId="0" hidden="1">{"'Foglio1'!$A$14:$Q$133","'Foglio1'!$A$1:$BI$150"}</definedName>
    <definedName name="CODE" localSheetId="1" hidden="1">{"'Foglio1'!$A$14:$Q$133","'Foglio1'!$A$1:$BI$150"}</definedName>
    <definedName name="CODE" hidden="1">{"'Foglio1'!$A$14:$Q$133","'Foglio1'!$A$1:$BI$150"}</definedName>
    <definedName name="cpu" localSheetId="3">#REF!</definedName>
    <definedName name="cpu" localSheetId="1">#REF!</definedName>
    <definedName name="cpu">#REF!</definedName>
    <definedName name="cvu">[1]Titles!$A$34</definedName>
    <definedName name="deu" localSheetId="3">#REF!</definedName>
    <definedName name="deu" localSheetId="1">#REF!</definedName>
    <definedName name="deu">#REF!</definedName>
    <definedName name="dfh" localSheetId="3">#REF!</definedName>
    <definedName name="dfh" localSheetId="1">#REF!</definedName>
    <definedName name="dfh">#REF!</definedName>
    <definedName name="dfp" localSheetId="3">#REF!</definedName>
    <definedName name="dfp" localSheetId="1">#REF!</definedName>
    <definedName name="dfp">#REF!</definedName>
    <definedName name="dh" localSheetId="3">#REF!</definedName>
    <definedName name="dh" localSheetId="1">#REF!</definedName>
    <definedName name="dh">#REF!</definedName>
    <definedName name="DOC" localSheetId="3">#REF!</definedName>
    <definedName name="DOC" localSheetId="1">#REF!</definedName>
    <definedName name="DOC">#REF!</definedName>
    <definedName name="DOC_NO">[1]Titles!$A$22</definedName>
    <definedName name="du" localSheetId="3">#REF!</definedName>
    <definedName name="du" localSheetId="1">#REF!</definedName>
    <definedName name="du">#REF!</definedName>
    <definedName name="Filename" localSheetId="0">#REF!</definedName>
    <definedName name="Filename" localSheetId="3">#REF!</definedName>
    <definedName name="Filename" localSheetId="1">#REF!</definedName>
    <definedName name="Filename">#REF!</definedName>
    <definedName name="filnam" localSheetId="0">#REF!</definedName>
    <definedName name="filnam" localSheetId="3">#REF!</definedName>
    <definedName name="filnam" localSheetId="1">#REF!</definedName>
    <definedName name="filnam">#REF!</definedName>
    <definedName name="htm" localSheetId="0" hidden="1">{"'Foglio1'!$A$14:$Q$133","'Foglio1'!$A$1:$BI$150"}</definedName>
    <definedName name="htm" localSheetId="1" hidden="1">{"'Foglio1'!$A$14:$Q$133","'Foglio1'!$A$1:$BI$150"}</definedName>
    <definedName name="htm" hidden="1">{"'Foglio1'!$A$14:$Q$133","'Foglio1'!$A$1:$BI$150"}</definedName>
    <definedName name="HTML_CodePage" hidden="1">1252</definedName>
    <definedName name="HTML_Control" localSheetId="0" hidden="1">{"'Foglio1'!$A$14:$Q$133","'Foglio1'!$A$1:$BI$150"}</definedName>
    <definedName name="HTML_Control" localSheetId="1" hidden="1">{"'Foglio1'!$A$14:$Q$133","'Foglio1'!$A$1:$BI$150"}</definedName>
    <definedName name="HTML_Control" hidden="1">{"'Foglio1'!$A$14:$Q$133","'Foglio1'!$A$1:$BI$150"}</definedName>
    <definedName name="HTML_Description" hidden="1">""</definedName>
    <definedName name="HTML_Email" hidden="1">""</definedName>
    <definedName name="HTML_Header" hidden="1">"Foglio1"</definedName>
    <definedName name="HTML_LastUpdate" hidden="1">"15/02/02"</definedName>
    <definedName name="HTML_LineAfter" hidden="1">TRUE</definedName>
    <definedName name="HTML_LineBefore" hidden="1">TRUE</definedName>
    <definedName name="HTML_Name" hidden="1">"..."</definedName>
    <definedName name="HTML_OBDlg2" hidden="1">TRUE</definedName>
    <definedName name="HTML_OBDlg4" hidden="1">TRUE</definedName>
    <definedName name="HTML_OS" hidden="1">0</definedName>
    <definedName name="HTML_PathFile" hidden="1">"C:\WINDOWS\Desktop\MioHTML.htm"</definedName>
    <definedName name="HTML_Title" hidden="1">"D"</definedName>
    <definedName name="LOCATION_1" localSheetId="0">#REF!</definedName>
    <definedName name="LOCATION_1" localSheetId="3">#REF!</definedName>
    <definedName name="LOCATION_1" localSheetId="1">#REF!</definedName>
    <definedName name="LOCATION_1">#REF!</definedName>
    <definedName name="LOCATION_2" localSheetId="0">#REF!</definedName>
    <definedName name="LOCATION_2" localSheetId="3">#REF!</definedName>
    <definedName name="LOCATION_2" localSheetId="1">#REF!</definedName>
    <definedName name="LOCATION_2">#REF!</definedName>
    <definedName name="lu" localSheetId="0">#REF!</definedName>
    <definedName name="lu" localSheetId="3">#REF!</definedName>
    <definedName name="lu" localSheetId="1">#REF!</definedName>
    <definedName name="lu">#REF!</definedName>
    <definedName name="mod">[1]Titles!$A$24</definedName>
    <definedName name="MOD." localSheetId="0">#REF!</definedName>
    <definedName name="MOD." localSheetId="3">#REF!</definedName>
    <definedName name="MOD." localSheetId="1">#REF!</definedName>
    <definedName name="MOD.">#REF!</definedName>
    <definedName name="npsh" localSheetId="0">#REF!</definedName>
    <definedName name="npsh" localSheetId="3">#REF!</definedName>
    <definedName name="npsh" localSheetId="1">#REF!</definedName>
    <definedName name="npsh">#REF!</definedName>
    <definedName name="pdu" localSheetId="0">#REF!</definedName>
    <definedName name="pdu" localSheetId="3">#REF!</definedName>
    <definedName name="pdu" localSheetId="1">#REF!</definedName>
    <definedName name="pdu">#REF!</definedName>
    <definedName name="PLANT">[1]Titles!$A$19</definedName>
    <definedName name="PLANT_1" localSheetId="0">#REF!</definedName>
    <definedName name="PLANT_1" localSheetId="3">#REF!</definedName>
    <definedName name="PLANT_1" localSheetId="1">#REF!</definedName>
    <definedName name="PLANT_1">#REF!</definedName>
    <definedName name="PLANT_2" localSheetId="0">#REF!</definedName>
    <definedName name="PLANT_2" localSheetId="3">#REF!</definedName>
    <definedName name="PLANT_2" localSheetId="1">#REF!</definedName>
    <definedName name="PLANT_2">#REF!</definedName>
    <definedName name="PLANT_3" localSheetId="0">#REF!</definedName>
    <definedName name="PLANT_3" localSheetId="3">#REF!</definedName>
    <definedName name="PLANT_3" localSheetId="1">#REF!</definedName>
    <definedName name="PLANT_3">#REF!</definedName>
    <definedName name="PLANT1" localSheetId="0">#REF!</definedName>
    <definedName name="PLANT1" localSheetId="3">#REF!</definedName>
    <definedName name="PLANT1" localSheetId="1">#REF!</definedName>
    <definedName name="PLANT1">#REF!</definedName>
    <definedName name="_xlnm.Print_Area" localSheetId="0">Cover!$A$1:$O$83</definedName>
    <definedName name="_xlnm.Print_Area" localSheetId="3">'LOAD LIST'!$A$1:$Q$79</definedName>
    <definedName name="_xlnm.Print_Area" localSheetId="1">'Revision Index'!$A$1:$M$51</definedName>
    <definedName name="_xlnm.Print_Area" localSheetId="2">TOTAL!$A$1:$R$48</definedName>
    <definedName name="_xlnm.Print_Titles" localSheetId="0">#REF!</definedName>
    <definedName name="_xlnm.Print_Titles" localSheetId="3">'LOAD LIST'!$1:$14</definedName>
    <definedName name="_xlnm.Print_Titles" localSheetId="1">#REF!</definedName>
    <definedName name="_xlnm.Print_Titles">#REF!</definedName>
    <definedName name="PROJ." localSheetId="0">#REF!</definedName>
    <definedName name="PROJ." localSheetId="3">#REF!</definedName>
    <definedName name="PROJ." localSheetId="1">#REF!</definedName>
    <definedName name="PROJ.">#REF!</definedName>
    <definedName name="PROJECT">[1]Titles!$A$21</definedName>
    <definedName name="prova" localSheetId="0">#REF!</definedName>
    <definedName name="prova" localSheetId="3">#REF!</definedName>
    <definedName name="prova" localSheetId="1">#REF!</definedName>
    <definedName name="prova">#REF!</definedName>
    <definedName name="ptu" localSheetId="0">#REF!</definedName>
    <definedName name="ptu" localSheetId="3">#REF!</definedName>
    <definedName name="ptu" localSheetId="1">#REF!</definedName>
    <definedName name="ptu">#REF!</definedName>
    <definedName name="pu">[1]Titles!$A$28</definedName>
    <definedName name="REV">[1]FRONTE!$AE$56</definedName>
    <definedName name="REV." localSheetId="0">#REF!</definedName>
    <definedName name="REV." localSheetId="3">#REF!</definedName>
    <definedName name="REV." localSheetId="1">#REF!</definedName>
    <definedName name="REV.">#REF!</definedName>
    <definedName name="sa" localSheetId="1">#REF!</definedName>
    <definedName name="sa">#REF!</definedName>
    <definedName name="SH." localSheetId="0">#REF!</definedName>
    <definedName name="SH." localSheetId="3">#REF!</definedName>
    <definedName name="SH." localSheetId="1">#REF!</definedName>
    <definedName name="SH.">#REF!</definedName>
    <definedName name="SHEET">[1]Titles!$A$23</definedName>
    <definedName name="su" localSheetId="0">#REF!</definedName>
    <definedName name="su" localSheetId="3">#REF!</definedName>
    <definedName name="su" localSheetId="1">#REF!</definedName>
    <definedName name="su">#REF!</definedName>
    <definedName name="SUB" localSheetId="0">#REF!</definedName>
    <definedName name="SUB" localSheetId="3">#REF!</definedName>
    <definedName name="SUB" localSheetId="1">#REF!</definedName>
    <definedName name="SUB">#REF!</definedName>
    <definedName name="title" localSheetId="0">#REF!</definedName>
    <definedName name="title" localSheetId="3">#REF!</definedName>
    <definedName name="title" localSheetId="1">#REF!</definedName>
    <definedName name="title">#REF!</definedName>
    <definedName name="TITLE." localSheetId="0">#REF!</definedName>
    <definedName name="TITLE." localSheetId="3">#REF!</definedName>
    <definedName name="TITLE." localSheetId="1">#REF!</definedName>
    <definedName name="TITLE.">#REF!</definedName>
    <definedName name="TITLE2" localSheetId="0">#REF!</definedName>
    <definedName name="TITLE2" localSheetId="3">#REF!</definedName>
    <definedName name="TITLE2" localSheetId="1">#REF!</definedName>
    <definedName name="TITLE2">#REF!</definedName>
    <definedName name="TITLE3" localSheetId="0">#REF!</definedName>
    <definedName name="TITLE3" localSheetId="3">#REF!</definedName>
    <definedName name="TITLE3" localSheetId="1">#REF!</definedName>
    <definedName name="TITLE3">#REF!</definedName>
    <definedName name="TTT" localSheetId="0">#REF!</definedName>
    <definedName name="TTT" localSheetId="3">#REF!</definedName>
    <definedName name="TTT" localSheetId="1">#REF!</definedName>
    <definedName name="TTT">#REF!</definedName>
    <definedName name="tu">[1]Titles!$A$27</definedName>
    <definedName name="util" localSheetId="0">#REF!</definedName>
    <definedName name="util" localSheetId="3">#REF!</definedName>
    <definedName name="util" localSheetId="1">#REF!</definedName>
    <definedName name="util">#REF!</definedName>
    <definedName name="vu" localSheetId="0">#REF!</definedName>
    <definedName name="vu" localSheetId="3">#REF!</definedName>
    <definedName name="vu" localSheetId="1">#REF!</definedName>
    <definedName name="vu">#REF!</definedName>
    <definedName name="zu">[1]Titles!$A$32</definedName>
  </definedNames>
  <calcPr calcId="162913"/>
</workbook>
</file>

<file path=xl/calcChain.xml><?xml version="1.0" encoding="utf-8"?>
<calcChain xmlns="http://schemas.openxmlformats.org/spreadsheetml/2006/main">
  <c r="S77" i="82" l="1"/>
  <c r="J77" i="82"/>
  <c r="K77" i="82" s="1"/>
  <c r="H77" i="82"/>
  <c r="T77" i="82" s="1"/>
  <c r="S76" i="82"/>
  <c r="J76" i="82"/>
  <c r="K76" i="82" s="1"/>
  <c r="H76" i="82"/>
  <c r="T76" i="82" s="1"/>
  <c r="S75" i="82"/>
  <c r="K75" i="82"/>
  <c r="J75" i="82"/>
  <c r="H75" i="82"/>
  <c r="T75" i="82" s="1"/>
  <c r="S74" i="82"/>
  <c r="K74" i="82"/>
  <c r="J74" i="82"/>
  <c r="H74" i="82"/>
  <c r="T74" i="82" s="1"/>
  <c r="S73" i="82"/>
  <c r="K73" i="82"/>
  <c r="J73" i="82"/>
  <c r="H73" i="82"/>
  <c r="T73" i="82" s="1"/>
  <c r="S72" i="82"/>
  <c r="J72" i="82"/>
  <c r="K72" i="82" s="1"/>
  <c r="H72" i="82"/>
  <c r="T72" i="82" s="1"/>
  <c r="S71" i="82"/>
  <c r="J71" i="82"/>
  <c r="K71" i="82" s="1"/>
  <c r="H71" i="82"/>
  <c r="T71" i="82" s="1"/>
  <c r="S70" i="82"/>
  <c r="J70" i="82"/>
  <c r="K70" i="82" s="1"/>
  <c r="H70" i="82"/>
  <c r="T70" i="82" s="1"/>
  <c r="S69" i="82"/>
  <c r="K69" i="82"/>
  <c r="J69" i="82"/>
  <c r="H69" i="82"/>
  <c r="T69" i="82" s="1"/>
  <c r="S68" i="82"/>
  <c r="J68" i="82"/>
  <c r="K68" i="82" s="1"/>
  <c r="H68" i="82"/>
  <c r="T68" i="82" s="1"/>
  <c r="S67" i="82"/>
  <c r="J67" i="82"/>
  <c r="K67" i="82" s="1"/>
  <c r="H67" i="82"/>
  <c r="T67" i="82" s="1"/>
  <c r="S66" i="82"/>
  <c r="J66" i="82"/>
  <c r="K66" i="82" s="1"/>
  <c r="H66" i="82"/>
  <c r="T66" i="82" s="1"/>
  <c r="S65" i="82"/>
  <c r="K65" i="82"/>
  <c r="J65" i="82"/>
  <c r="H65" i="82"/>
  <c r="T65" i="82" s="1"/>
  <c r="S64" i="82"/>
  <c r="J64" i="82"/>
  <c r="K64" i="82" s="1"/>
  <c r="H64" i="82"/>
  <c r="T64" i="82" s="1"/>
  <c r="T63" i="82"/>
  <c r="S63" i="82"/>
  <c r="J63" i="82"/>
  <c r="K63" i="82" s="1"/>
  <c r="H63" i="82"/>
  <c r="S62" i="82"/>
  <c r="J62" i="82"/>
  <c r="K62" i="82" s="1"/>
  <c r="H62" i="82"/>
  <c r="T62" i="82" s="1"/>
  <c r="S61" i="82"/>
  <c r="K61" i="82"/>
  <c r="J61" i="82"/>
  <c r="H61" i="82"/>
  <c r="T61" i="82" s="1"/>
  <c r="S60" i="82"/>
  <c r="J60" i="82"/>
  <c r="K60" i="82" s="1"/>
  <c r="H60" i="82"/>
  <c r="T60" i="82" s="1"/>
  <c r="T59" i="82"/>
  <c r="S59" i="82"/>
  <c r="J59" i="82"/>
  <c r="K59" i="82" s="1"/>
  <c r="H59" i="82"/>
  <c r="S58" i="82"/>
  <c r="J58" i="82"/>
  <c r="K58" i="82" s="1"/>
  <c r="H58" i="82"/>
  <c r="T58" i="82" s="1"/>
  <c r="S57" i="82"/>
  <c r="K57" i="82"/>
  <c r="J57" i="82"/>
  <c r="H57" i="82"/>
  <c r="T57" i="82" s="1"/>
  <c r="S56" i="82"/>
  <c r="J56" i="82"/>
  <c r="K56" i="82" s="1"/>
  <c r="H56" i="82"/>
  <c r="T56" i="82" s="1"/>
  <c r="T55" i="82"/>
  <c r="S55" i="82"/>
  <c r="J55" i="82"/>
  <c r="K55" i="82" s="1"/>
  <c r="H55" i="82"/>
  <c r="S54" i="82"/>
  <c r="J54" i="82"/>
  <c r="K54" i="82" s="1"/>
  <c r="H54" i="82"/>
  <c r="T54" i="82" s="1"/>
  <c r="S53" i="82"/>
  <c r="K53" i="82"/>
  <c r="J53" i="82"/>
  <c r="H53" i="82"/>
  <c r="T53" i="82" s="1"/>
  <c r="S52" i="82"/>
  <c r="J52" i="82"/>
  <c r="K52" i="82" s="1"/>
  <c r="H52" i="82"/>
  <c r="T52" i="82" s="1"/>
  <c r="T51" i="82"/>
  <c r="S51" i="82"/>
  <c r="J51" i="82"/>
  <c r="K51" i="82" s="1"/>
  <c r="H51" i="82"/>
  <c r="S50" i="82"/>
  <c r="J50" i="82"/>
  <c r="K50" i="82" s="1"/>
  <c r="H50" i="82"/>
  <c r="T50" i="82" s="1"/>
  <c r="S49" i="82"/>
  <c r="K49" i="82"/>
  <c r="J49" i="82"/>
  <c r="H49" i="82"/>
  <c r="T49" i="82" s="1"/>
  <c r="S48" i="82"/>
  <c r="J48" i="82"/>
  <c r="K48" i="82" s="1"/>
  <c r="H48" i="82"/>
  <c r="T48" i="82" s="1"/>
  <c r="T47" i="82"/>
  <c r="S47" i="82"/>
  <c r="J47" i="82"/>
  <c r="K47" i="82" s="1"/>
  <c r="H47" i="82"/>
  <c r="S46" i="82"/>
  <c r="J46" i="82"/>
  <c r="K46" i="82" s="1"/>
  <c r="H46" i="82"/>
  <c r="T46" i="82" s="1"/>
  <c r="S45" i="82"/>
  <c r="K45" i="82"/>
  <c r="J45" i="82"/>
  <c r="H45" i="82"/>
  <c r="T45" i="82" s="1"/>
  <c r="S44" i="82"/>
  <c r="J44" i="82"/>
  <c r="K44" i="82" s="1"/>
  <c r="H44" i="82"/>
  <c r="T44" i="82" s="1"/>
  <c r="T43" i="82"/>
  <c r="S43" i="82"/>
  <c r="J43" i="82"/>
  <c r="K43" i="82" s="1"/>
  <c r="H43" i="82"/>
  <c r="S42" i="82"/>
  <c r="J42" i="82"/>
  <c r="K42" i="82" s="1"/>
  <c r="H42" i="82"/>
  <c r="T42" i="82" s="1"/>
  <c r="S41" i="82"/>
  <c r="K41" i="82"/>
  <c r="J41" i="82"/>
  <c r="H41" i="82"/>
  <c r="T41" i="82" s="1"/>
  <c r="S40" i="82"/>
  <c r="J40" i="82"/>
  <c r="K40" i="82" s="1"/>
  <c r="H40" i="82"/>
  <c r="T40" i="82" s="1"/>
  <c r="T39" i="82"/>
  <c r="S39" i="82"/>
  <c r="J39" i="82"/>
  <c r="K39" i="82" s="1"/>
  <c r="H39" i="82"/>
  <c r="S38" i="82"/>
  <c r="J38" i="82"/>
  <c r="K38" i="82" s="1"/>
  <c r="H38" i="82"/>
  <c r="T38" i="82" s="1"/>
  <c r="S37" i="82"/>
  <c r="K37" i="82"/>
  <c r="J37" i="82"/>
  <c r="H37" i="82"/>
  <c r="T37" i="82" s="1"/>
  <c r="S36" i="82"/>
  <c r="J36" i="82"/>
  <c r="K36" i="82" s="1"/>
  <c r="H36" i="82"/>
  <c r="T36" i="82" s="1"/>
  <c r="T35" i="82"/>
  <c r="S35" i="82"/>
  <c r="J35" i="82"/>
  <c r="K35" i="82" s="1"/>
  <c r="H35" i="82"/>
  <c r="S34" i="82"/>
  <c r="J34" i="82"/>
  <c r="K34" i="82" s="1"/>
  <c r="H34" i="82"/>
  <c r="T34" i="82" s="1"/>
  <c r="S33" i="82"/>
  <c r="K33" i="82"/>
  <c r="J33" i="82"/>
  <c r="H33" i="82"/>
  <c r="T33" i="82" s="1"/>
  <c r="T32" i="82"/>
  <c r="S32" i="82"/>
  <c r="J32" i="82"/>
  <c r="K32" i="82" s="1"/>
  <c r="H32" i="82"/>
  <c r="T31" i="82"/>
  <c r="S31" i="82"/>
  <c r="J31" i="82"/>
  <c r="K31" i="82" s="1"/>
  <c r="H31" i="82"/>
  <c r="S30" i="82"/>
  <c r="J30" i="82"/>
  <c r="K30" i="82" s="1"/>
  <c r="H30" i="82"/>
  <c r="T30" i="82" s="1"/>
  <c r="S29" i="82"/>
  <c r="K29" i="82"/>
  <c r="J29" i="82"/>
  <c r="H29" i="82"/>
  <c r="T29" i="82" s="1"/>
  <c r="S28" i="82"/>
  <c r="J28" i="82"/>
  <c r="K28" i="82" s="1"/>
  <c r="H28" i="82"/>
  <c r="T28" i="82" s="1"/>
  <c r="S27" i="82"/>
  <c r="J27" i="82"/>
  <c r="K27" i="82" s="1"/>
  <c r="H27" i="82"/>
  <c r="T27" i="82" s="1"/>
  <c r="S26" i="82"/>
  <c r="J26" i="82"/>
  <c r="K26" i="82" s="1"/>
  <c r="H26" i="82"/>
  <c r="T26" i="82" s="1"/>
  <c r="S25" i="82"/>
  <c r="K25" i="82"/>
  <c r="J25" i="82"/>
  <c r="H25" i="82"/>
  <c r="T25" i="82" s="1"/>
  <c r="S24" i="82"/>
  <c r="J24" i="82"/>
  <c r="K24" i="82" s="1"/>
  <c r="H24" i="82"/>
  <c r="T24" i="82" s="1"/>
  <c r="S23" i="82"/>
  <c r="J23" i="82"/>
  <c r="K23" i="82" s="1"/>
  <c r="H23" i="82"/>
  <c r="T23" i="82" s="1"/>
  <c r="S22" i="82"/>
  <c r="J22" i="82"/>
  <c r="K22" i="82" s="1"/>
  <c r="H22" i="82"/>
  <c r="T22" i="82" s="1"/>
  <c r="S21" i="82"/>
  <c r="K21" i="82"/>
  <c r="J21" i="82"/>
  <c r="H21" i="82"/>
  <c r="T21" i="82" s="1"/>
  <c r="S20" i="82"/>
  <c r="J20" i="82"/>
  <c r="K20" i="82" s="1"/>
  <c r="H20" i="82"/>
  <c r="T20" i="82" s="1"/>
  <c r="S19" i="82"/>
  <c r="J19" i="82"/>
  <c r="K19" i="82" s="1"/>
  <c r="H19" i="82"/>
  <c r="T19" i="82" s="1"/>
  <c r="S18" i="82"/>
  <c r="J18" i="82"/>
  <c r="K18" i="82" s="1"/>
  <c r="H18" i="82"/>
  <c r="T18" i="82" s="1"/>
  <c r="S17" i="82"/>
  <c r="K17" i="82"/>
  <c r="J17" i="82"/>
  <c r="H17" i="82"/>
  <c r="T17" i="82" s="1"/>
  <c r="S16" i="82"/>
  <c r="J16" i="82"/>
  <c r="K16" i="82" s="1"/>
  <c r="H16" i="82"/>
  <c r="T16" i="82" s="1"/>
  <c r="S15" i="82"/>
  <c r="G78" i="82" s="1"/>
  <c r="H17" i="75" s="1"/>
  <c r="J15" i="82"/>
  <c r="K15" i="82" s="1"/>
  <c r="H15" i="82"/>
  <c r="T15" i="82" s="1"/>
  <c r="W26" i="75"/>
  <c r="V26" i="75"/>
  <c r="W25" i="75"/>
  <c r="V25" i="75"/>
  <c r="H78" i="82" l="1"/>
  <c r="I17" i="75" s="1"/>
  <c r="J17" i="75" s="1"/>
  <c r="L17" i="75" l="1"/>
  <c r="K17" i="75"/>
  <c r="L23" i="75" s="1"/>
</calcChain>
</file>

<file path=xl/sharedStrings.xml><?xml version="1.0" encoding="utf-8"?>
<sst xmlns="http://schemas.openxmlformats.org/spreadsheetml/2006/main" count="332" uniqueCount="108">
  <si>
    <t>SHEET</t>
  </si>
  <si>
    <t>(1)</t>
  </si>
  <si>
    <t>(2)</t>
  </si>
  <si>
    <t>PF</t>
  </si>
  <si>
    <t>kVA</t>
  </si>
  <si>
    <t>Description/Tag</t>
  </si>
  <si>
    <t>Feeder</t>
  </si>
  <si>
    <t>Remarks</t>
  </si>
  <si>
    <t>(V)</t>
  </si>
  <si>
    <t>Switch</t>
  </si>
  <si>
    <t>Control</t>
  </si>
  <si>
    <t>Code</t>
  </si>
  <si>
    <t>Current</t>
  </si>
  <si>
    <t>(A)</t>
  </si>
  <si>
    <t>Rating</t>
  </si>
  <si>
    <r>
      <t xml:space="preserve">(cos </t>
    </r>
    <r>
      <rPr>
        <b/>
        <sz val="11"/>
        <color theme="1"/>
        <rFont val="Calibri"/>
        <family val="2"/>
      </rPr>
      <t>ϕ)</t>
    </r>
  </si>
  <si>
    <t>P</t>
  </si>
  <si>
    <t>Q</t>
  </si>
  <si>
    <t>(VAr)</t>
  </si>
  <si>
    <t>(W)</t>
  </si>
  <si>
    <t>LOAD LIST SEQ. NO.</t>
  </si>
  <si>
    <t>Location</t>
  </si>
  <si>
    <t>Circuit</t>
  </si>
  <si>
    <t>Loading</t>
  </si>
  <si>
    <t>Volt</t>
  </si>
  <si>
    <t>@</t>
  </si>
  <si>
    <t>Power factor</t>
  </si>
  <si>
    <t>Revision</t>
  </si>
  <si>
    <t>UPS DISTRIBUTION BOARD INCOMING TOTAL LOAD</t>
  </si>
  <si>
    <t>S</t>
  </si>
  <si>
    <t>I</t>
  </si>
  <si>
    <t>MCCB</t>
  </si>
  <si>
    <t>[kW]</t>
  </si>
  <si>
    <t>[kVAr]</t>
  </si>
  <si>
    <t>[A]</t>
  </si>
  <si>
    <t>EE-DP-15-01</t>
  </si>
  <si>
    <t>Distribution Board</t>
  </si>
  <si>
    <t>Panel Tag</t>
  </si>
  <si>
    <t>Description</t>
  </si>
  <si>
    <t>Battery shall be capable to supply 120% of maximum initial load for this period.</t>
  </si>
  <si>
    <r>
      <t>Size of battery bank shall be calculated based on</t>
    </r>
    <r>
      <rPr>
        <b/>
        <sz val="11"/>
        <rFont val="Arial"/>
        <family val="2"/>
      </rPr>
      <t xml:space="preserve"> 30 Minutes</t>
    </r>
    <r>
      <rPr>
        <sz val="11"/>
        <rFont val="Arial"/>
        <family val="2"/>
      </rPr>
      <t xml:space="preserve"> flat load profile (by vendor).</t>
    </r>
  </si>
  <si>
    <t>Plant DCS System</t>
  </si>
  <si>
    <t>F&amp;G System</t>
  </si>
  <si>
    <t>CCTV work station</t>
  </si>
  <si>
    <t>CCTV System</t>
  </si>
  <si>
    <t>Duty</t>
  </si>
  <si>
    <t>C</t>
  </si>
  <si>
    <t>Supervisor Work Station</t>
  </si>
  <si>
    <t>Manager Work Station</t>
  </si>
  <si>
    <t>Plant DCS RIO</t>
  </si>
  <si>
    <t>Plant DCS System IRP Panel</t>
  </si>
  <si>
    <t>Magnetic Flow Meters</t>
  </si>
  <si>
    <t>Ultrasonic Flow Meters</t>
  </si>
  <si>
    <t>Radar Level Instrument</t>
  </si>
  <si>
    <t>HSE</t>
  </si>
  <si>
    <t>By Damavand</t>
  </si>
  <si>
    <t>`</t>
  </si>
  <si>
    <t>Paging System</t>
  </si>
  <si>
    <t>Radio base station</t>
  </si>
  <si>
    <t>Voice Radio System</t>
  </si>
  <si>
    <t>F&amp;G panel - CONTROL ROOM</t>
  </si>
  <si>
    <t>F&amp;G panel -LER SIAD</t>
  </si>
  <si>
    <t>PDCS work station1</t>
  </si>
  <si>
    <t>PDCS work station2</t>
  </si>
  <si>
    <t>CCTV 46" MONITOR 1</t>
  </si>
  <si>
    <t>PDCS System CONSOLE</t>
  </si>
  <si>
    <t>CCR</t>
  </si>
  <si>
    <t>CONTROL BUILDING</t>
  </si>
  <si>
    <t>IG panel 1</t>
  </si>
  <si>
    <t>IG panel 2</t>
  </si>
  <si>
    <t>IG panel 3</t>
  </si>
  <si>
    <t>ASU Unit #2 PDCS System</t>
  </si>
  <si>
    <t>ASU Unit #3 PDCS System</t>
  </si>
  <si>
    <t>ASU Unit #4 PDCS System</t>
  </si>
  <si>
    <t>AUX</t>
  </si>
  <si>
    <t>SUB1</t>
  </si>
  <si>
    <t>SUB2</t>
  </si>
  <si>
    <t>LER</t>
  </si>
  <si>
    <t>Damavand DCS RIO - HOLD</t>
  </si>
  <si>
    <t>ASU Units #2 PCSS System - HOLD</t>
  </si>
  <si>
    <t>ASU Units #3 PCSS System - HOLD</t>
  </si>
  <si>
    <t>ASU Units #4 PCSS System - HOLD</t>
  </si>
  <si>
    <t>ASU Unit #2 DCS System - HOLD</t>
  </si>
  <si>
    <t>ASU Unit #3 DCS System - HOLD</t>
  </si>
  <si>
    <t>ASU Unit #4 DCS System - HOLD</t>
  </si>
  <si>
    <t>ASU Unit No.2 equipment - HOLD</t>
  </si>
  <si>
    <t>ASU Unit No.3 equipment - HOLD</t>
  </si>
  <si>
    <t>ASU Unit No.4 equipment - HOLD</t>
  </si>
  <si>
    <t>Total Load</t>
  </si>
  <si>
    <t>PDCS System - CABINET 33KV SUBSTATION</t>
  </si>
  <si>
    <t>PDCS System - CABINET 11/6/0.4 KV SUBSTATION</t>
  </si>
  <si>
    <t>F&amp;G panel - STORAGE AREA</t>
  </si>
  <si>
    <t>F&amp;G panel - 33KV SUBSTATION</t>
  </si>
  <si>
    <t>F&amp;G panel - 11/6/0.4 KV SUBSTATION</t>
  </si>
  <si>
    <t>Telephone system - PABX</t>
  </si>
  <si>
    <t>* NOTE: HOLD ITEMS SHALL BE CLARIFIED BY DAMAVAND</t>
  </si>
  <si>
    <t>PDCS System</t>
  </si>
  <si>
    <t>AC UPS LOAD LIST-ASU</t>
  </si>
  <si>
    <t>REVISION</t>
  </si>
  <si>
    <t>D0</t>
  </si>
  <si>
    <t>D1</t>
  </si>
  <si>
    <t>D2</t>
  </si>
  <si>
    <t>D3</t>
  </si>
  <si>
    <t>D4</t>
  </si>
  <si>
    <t>X</t>
  </si>
  <si>
    <t>(3)</t>
  </si>
  <si>
    <t xml:space="preserve">Selected size of the UPS = </t>
  </si>
  <si>
    <t>As the power consumption of instrument panels related to units no. 2, 3, and 4 are not clear, the selected size is chosen approximately.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</si>
</sst>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#,##0;[Red]&quot;-&quot;#,##0"/>
    <numFmt numFmtId="166" formatCode="_-&quot;\&quot;* #,##0.00_-;&quot;\&quot;&quot;\&quot;\-&quot;\&quot;* #,##0.00_-;_-&quot;\&quot;* &quot;-&quot;??_-;_-@_-"/>
    <numFmt numFmtId="167" formatCode="_-* #,##0.00_-;&quot;\&quot;&quot;\&quot;\-* #,##0.00_-;_-* &quot;-&quot;??_-;_-@_-"/>
    <numFmt numFmtId="168" formatCode="&quot;\&quot;#,##0;&quot;\&quot;&quot;\&quot;&quot;\&quot;&quot;\&quot;\-#,##0"/>
    <numFmt numFmtId="169" formatCode="&quot;\&quot;#,##0;[Red]&quot;\&quot;&quot;\&quot;&quot;\&quot;&quot;\&quot;\-#,##0"/>
    <numFmt numFmtId="170" formatCode="&quot;\&quot;#,##0.00;&quot;\&quot;&quot;\&quot;&quot;\&quot;&quot;\&quot;\-#,##0.00"/>
    <numFmt numFmtId="171" formatCode="#,##0.00;[Red]&quot;-&quot;#,##0.00"/>
    <numFmt numFmtId="172" formatCode="_-[$€]\ * #,##0.00_-;\-[$€]\ * #,##0.00_-;_-[$€]\ * &quot;-&quot;??_-;_-@_-"/>
    <numFmt numFmtId="173" formatCode="_-* #,##0_-;\-* #,##0_-;_-* &quot;-&quot;_-;_-@_-"/>
    <numFmt numFmtId="174" formatCode="_-&quot;L.&quot;\ * #,##0_-;\-&quot;L.&quot;\ * #,##0_-;_-&quot;L.&quot;\ * &quot;-&quot;_-;_-@_-"/>
  </numFmts>
  <fonts count="45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0"/>
      <name val="Arial"/>
      <family val="2"/>
    </font>
    <font>
      <sz val="12"/>
      <name val="바탕체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sz val="12"/>
      <color indexed="16"/>
      <name val="굴림체"/>
      <family val="3"/>
      <charset val="129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6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8"/>
      <color theme="0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i/>
      <sz val="6"/>
      <name val="Arial"/>
      <family val="2"/>
    </font>
    <font>
      <i/>
      <sz val="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8"/>
      <color indexed="8"/>
      <name val="Times New Roman"/>
      <family val="1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7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7">
    <xf numFmtId="0" fontId="0" fillId="0" borderId="0"/>
    <xf numFmtId="168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65" fontId="9" fillId="0" borderId="0">
      <alignment vertical="center"/>
    </xf>
    <xf numFmtId="4" fontId="8" fillId="0" borderId="0">
      <protection locked="0"/>
    </xf>
    <xf numFmtId="169" fontId="6" fillId="0" borderId="0">
      <protection locked="0"/>
    </xf>
    <xf numFmtId="16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>
      <protection locked="0"/>
    </xf>
    <xf numFmtId="0" fontId="10" fillId="0" borderId="0"/>
    <xf numFmtId="0" fontId="8" fillId="0" borderId="1">
      <protection locked="0"/>
    </xf>
    <xf numFmtId="166" fontId="6" fillId="0" borderId="0">
      <protection locked="0"/>
    </xf>
    <xf numFmtId="170" fontId="6" fillId="0" borderId="0">
      <protection locked="0"/>
    </xf>
    <xf numFmtId="0" fontId="10" fillId="0" borderId="0"/>
    <xf numFmtId="0" fontId="19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4" fillId="0" borderId="0"/>
    <xf numFmtId="174" fontId="10" fillId="0" borderId="0" applyFont="0" applyFill="0" applyBorder="0" applyAlignment="0" applyProtection="0"/>
    <xf numFmtId="0" fontId="3" fillId="0" borderId="0"/>
    <xf numFmtId="9" fontId="26" fillId="0" borderId="0" applyFont="0" applyFill="0" applyBorder="0" applyAlignment="0" applyProtection="0"/>
    <xf numFmtId="0" fontId="2" fillId="0" borderId="0"/>
    <xf numFmtId="0" fontId="34" fillId="0" borderId="30" applyNumberFormat="0" applyFill="0" applyBorder="0" applyAlignment="0" applyProtection="0">
      <protection locked="0"/>
    </xf>
    <xf numFmtId="0" fontId="10" fillId="0" borderId="0"/>
  </cellStyleXfs>
  <cellXfs count="265">
    <xf numFmtId="0" fontId="0" fillId="0" borderId="0" xfId="0"/>
    <xf numFmtId="0" fontId="0" fillId="0" borderId="0" xfId="0" applyFill="1" applyBorder="1"/>
    <xf numFmtId="0" fontId="0" fillId="0" borderId="30" xfId="0" applyFill="1" applyBorder="1"/>
    <xf numFmtId="0" fontId="16" fillId="0" borderId="0" xfId="0" applyFont="1" applyFill="1" applyBorder="1"/>
    <xf numFmtId="0" fontId="10" fillId="0" borderId="0" xfId="16" applyFill="1" applyBorder="1"/>
    <xf numFmtId="0" fontId="10" fillId="0" borderId="30" xfId="16" applyFill="1" applyBorder="1"/>
    <xf numFmtId="0" fontId="2" fillId="0" borderId="23" xfId="24" applyFill="1" applyBorder="1" applyAlignment="1">
      <alignment horizontal="center" vertical="center"/>
    </xf>
    <xf numFmtId="0" fontId="10" fillId="0" borderId="30" xfId="16" applyFill="1" applyBorder="1" applyAlignment="1"/>
    <xf numFmtId="0" fontId="10" fillId="0" borderId="0" xfId="16" applyFill="1" applyBorder="1" applyAlignment="1"/>
    <xf numFmtId="0" fontId="10" fillId="0" borderId="0" xfId="16" applyFill="1" applyBorder="1" applyAlignment="1">
      <alignment horizontal="center"/>
    </xf>
    <xf numFmtId="0" fontId="20" fillId="0" borderId="7" xfId="22" applyFont="1" applyFill="1" applyBorder="1" applyAlignment="1">
      <alignment horizontal="center" vertical="center" readingOrder="1"/>
    </xf>
    <xf numFmtId="0" fontId="20" fillId="0" borderId="21" xfId="22" applyFont="1" applyFill="1" applyBorder="1" applyAlignment="1">
      <alignment horizontal="center" vertical="center" readingOrder="1"/>
    </xf>
    <xf numFmtId="0" fontId="20" fillId="0" borderId="22" xfId="22" applyFont="1" applyFill="1" applyBorder="1" applyAlignment="1">
      <alignment horizontal="center" vertical="center" readingOrder="1"/>
    </xf>
    <xf numFmtId="0" fontId="20" fillId="0" borderId="38" xfId="22" applyFont="1" applyFill="1" applyBorder="1" applyAlignment="1">
      <alignment horizontal="center" vertical="center" readingOrder="1"/>
    </xf>
    <xf numFmtId="0" fontId="20" fillId="0" borderId="4" xfId="22" applyFont="1" applyFill="1" applyBorder="1" applyAlignment="1">
      <alignment horizontal="center" vertical="center" readingOrder="1"/>
    </xf>
    <xf numFmtId="0" fontId="20" fillId="0" borderId="10" xfId="22" applyFont="1" applyFill="1" applyBorder="1" applyAlignment="1">
      <alignment horizontal="center" vertical="center" readingOrder="1"/>
    </xf>
    <xf numFmtId="0" fontId="20" fillId="0" borderId="10" xfId="22" applyFont="1" applyFill="1" applyBorder="1" applyAlignment="1">
      <alignment horizontal="center" vertical="center" wrapText="1" readingOrder="1"/>
    </xf>
    <xf numFmtId="0" fontId="20" fillId="0" borderId="13" xfId="22" applyFont="1" applyFill="1" applyBorder="1" applyAlignment="1">
      <alignment horizontal="center" vertical="center" readingOrder="1"/>
    </xf>
    <xf numFmtId="0" fontId="20" fillId="0" borderId="13" xfId="22" applyFont="1" applyFill="1" applyBorder="1" applyAlignment="1">
      <alignment horizontal="center" vertical="center" wrapText="1" readingOrder="1"/>
    </xf>
    <xf numFmtId="0" fontId="10" fillId="0" borderId="0" xfId="16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left" vertical="center" readingOrder="1"/>
    </xf>
    <xf numFmtId="9" fontId="10" fillId="0" borderId="2" xfId="23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1" fontId="10" fillId="0" borderId="2" xfId="0" applyNumberFormat="1" applyFont="1" applyFill="1" applyBorder="1" applyAlignment="1">
      <alignment horizontal="center" vertical="center" wrapText="1" readingOrder="1"/>
    </xf>
    <xf numFmtId="2" fontId="22" fillId="0" borderId="2" xfId="22" applyNumberFormat="1" applyFont="1" applyFill="1" applyBorder="1" applyAlignment="1">
      <alignment horizontal="center" vertical="center" readingOrder="1"/>
    </xf>
    <xf numFmtId="0" fontId="22" fillId="0" borderId="2" xfId="22" applyFont="1" applyFill="1" applyBorder="1" applyAlignment="1">
      <alignment horizontal="center" vertical="center" readingOrder="1"/>
    </xf>
    <xf numFmtId="0" fontId="22" fillId="0" borderId="3" xfId="22" applyFont="1" applyFill="1" applyBorder="1" applyAlignment="1">
      <alignment horizontal="center" vertical="center" readingOrder="1"/>
    </xf>
    <xf numFmtId="0" fontId="10" fillId="0" borderId="25" xfId="16" applyFill="1" applyBorder="1" applyAlignment="1">
      <alignment horizontal="center" vertical="center"/>
    </xf>
    <xf numFmtId="0" fontId="10" fillId="0" borderId="0" xfId="16" applyFill="1" applyBorder="1" applyAlignment="1">
      <alignment horizontal="center" vertical="center"/>
    </xf>
    <xf numFmtId="0" fontId="10" fillId="0" borderId="0" xfId="16" applyFill="1"/>
    <xf numFmtId="0" fontId="10" fillId="0" borderId="27" xfId="16" applyFill="1" applyBorder="1" applyAlignment="1">
      <alignment horizontal="center" vertical="center"/>
    </xf>
    <xf numFmtId="0" fontId="10" fillId="0" borderId="14" xfId="16" applyFill="1" applyBorder="1" applyAlignment="1">
      <alignment horizontal="center" vertical="center"/>
    </xf>
    <xf numFmtId="0" fontId="10" fillId="0" borderId="14" xfId="16" applyFill="1" applyBorder="1"/>
    <xf numFmtId="0" fontId="10" fillId="0" borderId="19" xfId="16" applyFill="1" applyBorder="1"/>
    <xf numFmtId="0" fontId="10" fillId="0" borderId="0" xfId="16" applyFill="1" applyAlignment="1">
      <alignment horizontal="center" vertical="center"/>
    </xf>
    <xf numFmtId="0" fontId="10" fillId="0" borderId="0" xfId="16" applyFill="1" applyAlignment="1">
      <alignment horizontal="center"/>
    </xf>
    <xf numFmtId="0" fontId="4" fillId="0" borderId="24" xfId="16" applyFont="1" applyFill="1" applyBorder="1" applyAlignment="1">
      <alignment vertical="center" wrapText="1"/>
    </xf>
    <xf numFmtId="0" fontId="4" fillId="0" borderId="20" xfId="16" applyFont="1" applyFill="1" applyBorder="1" applyAlignment="1">
      <alignment vertical="center" wrapText="1"/>
    </xf>
    <xf numFmtId="0" fontId="4" fillId="0" borderId="20" xfId="16" applyFont="1" applyFill="1" applyBorder="1" applyAlignment="1">
      <alignment horizontal="center" vertical="center"/>
    </xf>
    <xf numFmtId="0" fontId="4" fillId="0" borderId="18" xfId="16" applyFont="1" applyFill="1" applyBorder="1" applyAlignment="1">
      <alignment vertical="center" wrapText="1"/>
    </xf>
    <xf numFmtId="0" fontId="4" fillId="0" borderId="0" xfId="16" applyFont="1" applyFill="1" applyBorder="1" applyAlignment="1">
      <alignment vertical="center" wrapText="1"/>
    </xf>
    <xf numFmtId="0" fontId="5" fillId="0" borderId="0" xfId="16" applyFont="1" applyFill="1" applyBorder="1" applyAlignment="1">
      <alignment horizontal="center" vertical="center"/>
    </xf>
    <xf numFmtId="0" fontId="24" fillId="0" borderId="30" xfId="16" applyFont="1" applyFill="1" applyBorder="1" applyAlignment="1">
      <alignment horizontal="center" wrapText="1"/>
    </xf>
    <xf numFmtId="0" fontId="24" fillId="0" borderId="0" xfId="16" applyFont="1" applyFill="1" applyBorder="1" applyAlignment="1">
      <alignment horizontal="center" wrapText="1"/>
    </xf>
    <xf numFmtId="0" fontId="24" fillId="0" borderId="30" xfId="16" applyFont="1" applyFill="1" applyBorder="1" applyAlignment="1">
      <alignment horizontal="center" vertical="top" wrapText="1"/>
    </xf>
    <xf numFmtId="0" fontId="24" fillId="0" borderId="0" xfId="16" applyFont="1" applyFill="1" applyBorder="1" applyAlignment="1">
      <alignment horizontal="center" vertical="top" wrapText="1"/>
    </xf>
    <xf numFmtId="0" fontId="10" fillId="0" borderId="51" xfId="16" applyFill="1" applyBorder="1" applyAlignment="1">
      <alignment horizontal="center" vertical="center"/>
    </xf>
    <xf numFmtId="1" fontId="10" fillId="0" borderId="31" xfId="16" applyNumberFormat="1" applyFill="1" applyBorder="1" applyAlignment="1">
      <alignment horizontal="center" vertical="center"/>
    </xf>
    <xf numFmtId="164" fontId="10" fillId="0" borderId="31" xfId="16" applyNumberFormat="1" applyFill="1" applyBorder="1" applyAlignment="1">
      <alignment horizontal="center" vertical="center"/>
    </xf>
    <xf numFmtId="2" fontId="10" fillId="0" borderId="31" xfId="16" applyNumberFormat="1" applyFill="1" applyBorder="1" applyAlignment="1">
      <alignment horizontal="center" vertical="center"/>
    </xf>
    <xf numFmtId="164" fontId="10" fillId="0" borderId="23" xfId="16" applyNumberFormat="1" applyFill="1" applyBorder="1" applyAlignment="1">
      <alignment horizontal="center" vertical="center"/>
    </xf>
    <xf numFmtId="0" fontId="12" fillId="0" borderId="28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164" fontId="23" fillId="0" borderId="35" xfId="16" applyNumberFormat="1" applyFont="1" applyFill="1" applyBorder="1" applyAlignment="1">
      <alignment horizontal="center" vertical="center"/>
    </xf>
    <xf numFmtId="0" fontId="23" fillId="0" borderId="35" xfId="16" applyFont="1" applyFill="1" applyBorder="1" applyAlignment="1">
      <alignment horizontal="center" vertical="center"/>
    </xf>
    <xf numFmtId="0" fontId="10" fillId="0" borderId="44" xfId="16" applyFill="1" applyBorder="1" applyAlignment="1">
      <alignment horizontal="center" vertical="center"/>
    </xf>
    <xf numFmtId="0" fontId="10" fillId="0" borderId="42" xfId="16" applyFill="1" applyBorder="1"/>
    <xf numFmtId="0" fontId="10" fillId="0" borderId="42" xfId="16" applyFill="1" applyBorder="1" applyAlignment="1">
      <alignment vertical="center"/>
    </xf>
    <xf numFmtId="0" fontId="10" fillId="0" borderId="43" xfId="16" applyFill="1" applyBorder="1"/>
    <xf numFmtId="0" fontId="10" fillId="0" borderId="25" xfId="16" applyFill="1" applyBorder="1" applyAlignment="1">
      <alignment vertical="center"/>
    </xf>
    <xf numFmtId="0" fontId="10" fillId="0" borderId="0" xfId="16" applyFill="1" applyBorder="1" applyAlignment="1">
      <alignment vertical="center"/>
    </xf>
    <xf numFmtId="0" fontId="10" fillId="0" borderId="25" xfId="16" applyFont="1" applyFill="1" applyBorder="1" applyAlignment="1">
      <alignment horizontal="center" vertical="center"/>
    </xf>
    <xf numFmtId="0" fontId="10" fillId="0" borderId="0" xfId="16" applyFont="1" applyFill="1" applyBorder="1"/>
    <xf numFmtId="0" fontId="18" fillId="0" borderId="0" xfId="16" applyFont="1" applyFill="1" applyBorder="1"/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6" applyFont="1" applyFill="1" applyBorder="1" applyAlignment="1">
      <alignment horizontal="center" vertical="center"/>
    </xf>
    <xf numFmtId="49" fontId="15" fillId="0" borderId="0" xfId="16" applyNumberFormat="1" applyFont="1" applyFill="1" applyBorder="1" applyAlignment="1">
      <alignment horizontal="center" vertical="center"/>
    </xf>
    <xf numFmtId="0" fontId="15" fillId="0" borderId="0" xfId="16" applyFont="1" applyFill="1" applyBorder="1"/>
    <xf numFmtId="0" fontId="2" fillId="0" borderId="23" xfId="24" applyFill="1" applyBorder="1"/>
    <xf numFmtId="0" fontId="10" fillId="0" borderId="30" xfId="16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 wrapText="1" readingOrder="1"/>
    </xf>
    <xf numFmtId="0" fontId="24" fillId="0" borderId="25" xfId="16" applyFont="1" applyFill="1" applyBorder="1" applyAlignment="1">
      <alignment vertical="center"/>
    </xf>
    <xf numFmtId="0" fontId="24" fillId="0" borderId="49" xfId="0" applyFont="1" applyFill="1" applyBorder="1" applyAlignment="1">
      <alignment horizontal="center" wrapText="1"/>
    </xf>
    <xf numFmtId="0" fontId="24" fillId="0" borderId="59" xfId="0" applyFont="1" applyFill="1" applyBorder="1" applyAlignment="1">
      <alignment horizontal="center" wrapText="1"/>
    </xf>
    <xf numFmtId="0" fontId="24" fillId="0" borderId="49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4" fillId="0" borderId="50" xfId="0" applyFont="1" applyFill="1" applyBorder="1" applyAlignment="1">
      <alignment horizontal="center" wrapText="1"/>
    </xf>
    <xf numFmtId="0" fontId="24" fillId="0" borderId="53" xfId="0" applyFont="1" applyFill="1" applyBorder="1" applyAlignment="1">
      <alignment horizontal="center" vertical="top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53" xfId="0" applyFont="1" applyFill="1" applyBorder="1" applyAlignment="1">
      <alignment vertical="top" wrapText="1"/>
    </xf>
    <xf numFmtId="0" fontId="24" fillId="0" borderId="42" xfId="0" applyFont="1" applyFill="1" applyBorder="1" applyAlignment="1">
      <alignment vertical="top" wrapText="1"/>
    </xf>
    <xf numFmtId="0" fontId="24" fillId="0" borderId="42" xfId="0" applyFont="1" applyFill="1" applyBorder="1" applyAlignment="1">
      <alignment horizontal="center" vertical="top" wrapText="1"/>
    </xf>
    <xf numFmtId="0" fontId="24" fillId="0" borderId="43" xfId="0" applyFont="1" applyFill="1" applyBorder="1" applyAlignment="1">
      <alignment horizontal="center" vertical="top" wrapText="1"/>
    </xf>
    <xf numFmtId="0" fontId="10" fillId="0" borderId="62" xfId="16" applyFill="1" applyBorder="1" applyAlignment="1">
      <alignment horizontal="center" vertical="center"/>
    </xf>
    <xf numFmtId="164" fontId="10" fillId="0" borderId="10" xfId="16" applyNumberFormat="1" applyFill="1" applyBorder="1" applyAlignment="1">
      <alignment horizontal="center" vertical="center"/>
    </xf>
    <xf numFmtId="1" fontId="10" fillId="0" borderId="10" xfId="16" applyNumberFormat="1" applyFill="1" applyBorder="1" applyAlignment="1">
      <alignment horizontal="center" vertical="center"/>
    </xf>
    <xf numFmtId="2" fontId="10" fillId="0" borderId="10" xfId="16" applyNumberFormat="1" applyFill="1" applyBorder="1" applyAlignment="1">
      <alignment horizontal="center" vertical="center"/>
    </xf>
    <xf numFmtId="1" fontId="10" fillId="0" borderId="49" xfId="16" applyNumberFormat="1" applyFill="1" applyBorder="1" applyAlignment="1">
      <alignment horizontal="center" vertical="center" wrapText="1"/>
    </xf>
    <xf numFmtId="1" fontId="10" fillId="0" borderId="49" xfId="16" applyNumberFormat="1" applyFill="1" applyBorder="1" applyAlignment="1">
      <alignment horizontal="left" vertical="center"/>
    </xf>
    <xf numFmtId="1" fontId="10" fillId="0" borderId="1" xfId="16" applyNumberFormat="1" applyFill="1" applyBorder="1" applyAlignment="1">
      <alignment horizontal="left" vertical="center"/>
    </xf>
    <xf numFmtId="1" fontId="10" fillId="0" borderId="50" xfId="16" applyNumberFormat="1" applyFill="1" applyBorder="1" applyAlignment="1">
      <alignment horizontal="left" vertical="center"/>
    </xf>
    <xf numFmtId="0" fontId="10" fillId="0" borderId="31" xfId="16" applyFill="1" applyBorder="1" applyAlignment="1">
      <alignment horizontal="left" vertical="center"/>
    </xf>
    <xf numFmtId="0" fontId="10" fillId="0" borderId="32" xfId="16" applyFill="1" applyBorder="1"/>
    <xf numFmtId="0" fontId="10" fillId="0" borderId="33" xfId="16" applyFill="1" applyBorder="1"/>
    <xf numFmtId="1" fontId="10" fillId="0" borderId="31" xfId="16" applyNumberFormat="1" applyFill="1" applyBorder="1" applyAlignment="1">
      <alignment horizontal="left" vertical="center"/>
    </xf>
    <xf numFmtId="1" fontId="10" fillId="0" borderId="32" xfId="16" applyNumberFormat="1" applyFill="1" applyBorder="1" applyAlignment="1">
      <alignment horizontal="left" vertical="center"/>
    </xf>
    <xf numFmtId="1" fontId="10" fillId="0" borderId="52" xfId="16" applyNumberFormat="1" applyFill="1" applyBorder="1" applyAlignment="1">
      <alignment horizontal="left" vertical="center"/>
    </xf>
    <xf numFmtId="0" fontId="10" fillId="0" borderId="63" xfId="16" applyFill="1" applyBorder="1" applyAlignment="1">
      <alignment horizontal="center" vertical="center"/>
    </xf>
    <xf numFmtId="0" fontId="5" fillId="0" borderId="5" xfId="16" applyFont="1" applyFill="1" applyBorder="1" applyAlignment="1">
      <alignment horizontal="left" vertical="center"/>
    </xf>
    <xf numFmtId="0" fontId="10" fillId="0" borderId="28" xfId="16" applyFill="1" applyBorder="1"/>
    <xf numFmtId="0" fontId="10" fillId="0" borderId="29" xfId="16" applyFill="1" applyBorder="1"/>
    <xf numFmtId="0" fontId="10" fillId="0" borderId="5" xfId="16" applyFill="1" applyBorder="1"/>
    <xf numFmtId="0" fontId="10" fillId="0" borderId="46" xfId="16" applyFill="1" applyBorder="1" applyAlignment="1">
      <alignment horizontal="left" vertical="center"/>
    </xf>
    <xf numFmtId="0" fontId="10" fillId="0" borderId="0" xfId="16" applyFont="1" applyFill="1"/>
    <xf numFmtId="0" fontId="11" fillId="0" borderId="2" xfId="0" applyFont="1" applyFill="1" applyBorder="1" applyAlignment="1">
      <alignment horizontal="left" vertical="center" readingOrder="1"/>
    </xf>
    <xf numFmtId="0" fontId="10" fillId="0" borderId="2" xfId="0" applyFont="1" applyFill="1" applyBorder="1" applyAlignment="1">
      <alignment horizontal="left" vertical="center" wrapText="1" readingOrder="1"/>
    </xf>
    <xf numFmtId="0" fontId="10" fillId="2" borderId="2" xfId="0" applyFont="1" applyFill="1" applyBorder="1" applyAlignment="1">
      <alignment horizontal="left" vertical="center" readingOrder="1"/>
    </xf>
    <xf numFmtId="9" fontId="10" fillId="2" borderId="2" xfId="23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41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left" vertical="center" readingOrder="1"/>
    </xf>
    <xf numFmtId="0" fontId="10" fillId="0" borderId="2" xfId="0" applyFont="1" applyFill="1" applyBorder="1" applyAlignment="1">
      <alignment horizontal="center" vertical="center" readingOrder="1"/>
    </xf>
    <xf numFmtId="0" fontId="10" fillId="0" borderId="12" xfId="0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left" vertical="center" readingOrder="1"/>
    </xf>
    <xf numFmtId="0" fontId="10" fillId="0" borderId="13" xfId="0" applyFont="1" applyFill="1" applyBorder="1" applyAlignment="1">
      <alignment horizontal="center" vertical="center" wrapText="1" readingOrder="1"/>
    </xf>
    <xf numFmtId="2" fontId="22" fillId="0" borderId="13" xfId="22" applyNumberFormat="1" applyFont="1" applyFill="1" applyBorder="1" applyAlignment="1">
      <alignment horizontal="center" vertical="center" readingOrder="1"/>
    </xf>
    <xf numFmtId="0" fontId="22" fillId="0" borderId="13" xfId="22" applyFont="1" applyFill="1" applyBorder="1" applyAlignment="1">
      <alignment horizontal="center" vertical="center" readingOrder="1"/>
    </xf>
    <xf numFmtId="0" fontId="22" fillId="0" borderId="9" xfId="22" applyFont="1" applyFill="1" applyBorder="1" applyAlignment="1">
      <alignment horizontal="center" vertical="center" readingOrder="1"/>
    </xf>
    <xf numFmtId="0" fontId="22" fillId="0" borderId="8" xfId="22" applyFont="1" applyFill="1" applyBorder="1" applyAlignment="1">
      <alignment horizontal="left" vertical="center" readingOrder="1"/>
    </xf>
    <xf numFmtId="0" fontId="22" fillId="0" borderId="14" xfId="22" applyFont="1" applyFill="1" applyBorder="1" applyAlignment="1">
      <alignment horizontal="left" vertical="center" readingOrder="1"/>
    </xf>
    <xf numFmtId="0" fontId="10" fillId="0" borderId="67" xfId="0" applyFont="1" applyFill="1" applyBorder="1" applyAlignment="1">
      <alignment horizontal="center" vertical="center" wrapText="1" readingOrder="1"/>
    </xf>
    <xf numFmtId="0" fontId="10" fillId="0" borderId="68" xfId="0" applyFont="1" applyFill="1" applyBorder="1" applyAlignment="1">
      <alignment horizontal="center" vertical="center" wrapText="1" readingOrder="1"/>
    </xf>
    <xf numFmtId="0" fontId="10" fillId="0" borderId="69" xfId="0" applyFont="1" applyFill="1" applyBorder="1" applyAlignment="1">
      <alignment horizontal="left" vertical="center" readingOrder="1"/>
    </xf>
    <xf numFmtId="9" fontId="10" fillId="0" borderId="69" xfId="23" applyFont="1" applyFill="1" applyBorder="1" applyAlignment="1">
      <alignment horizontal="center" vertical="center" wrapText="1" readingOrder="1"/>
    </xf>
    <xf numFmtId="0" fontId="10" fillId="0" borderId="69" xfId="0" applyFont="1" applyFill="1" applyBorder="1" applyAlignment="1">
      <alignment horizontal="center" vertical="center" wrapText="1" readingOrder="1"/>
    </xf>
    <xf numFmtId="1" fontId="10" fillId="0" borderId="69" xfId="0" applyNumberFormat="1" applyFont="1" applyFill="1" applyBorder="1" applyAlignment="1">
      <alignment horizontal="center" vertical="center" wrapText="1" readingOrder="1"/>
    </xf>
    <xf numFmtId="2" fontId="22" fillId="0" borderId="69" xfId="22" applyNumberFormat="1" applyFont="1" applyFill="1" applyBorder="1" applyAlignment="1">
      <alignment horizontal="center" vertical="center" readingOrder="1"/>
    </xf>
    <xf numFmtId="0" fontId="22" fillId="0" borderId="69" xfId="22" applyFont="1" applyFill="1" applyBorder="1" applyAlignment="1">
      <alignment horizontal="center" vertical="center" readingOrder="1"/>
    </xf>
    <xf numFmtId="0" fontId="22" fillId="0" borderId="70" xfId="22" applyFont="1" applyFill="1" applyBorder="1" applyAlignment="1">
      <alignment horizontal="center" vertical="center" readingOrder="1"/>
    </xf>
    <xf numFmtId="0" fontId="22" fillId="0" borderId="70" xfId="22" applyFont="1" applyFill="1" applyBorder="1" applyAlignment="1">
      <alignment horizontal="left" vertical="center" readingOrder="1"/>
    </xf>
    <xf numFmtId="0" fontId="22" fillId="0" borderId="71" xfId="22" applyFont="1" applyFill="1" applyBorder="1" applyAlignment="1">
      <alignment horizontal="left" vertical="center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20" fillId="2" borderId="7" xfId="22" applyFont="1" applyFill="1" applyBorder="1" applyAlignment="1">
      <alignment horizontal="center" vertical="center" readingOrder="1"/>
    </xf>
    <xf numFmtId="0" fontId="20" fillId="2" borderId="4" xfId="22" applyFont="1" applyFill="1" applyBorder="1" applyAlignment="1">
      <alignment horizontal="center" vertical="center" readingOrder="1"/>
    </xf>
    <xf numFmtId="0" fontId="20" fillId="2" borderId="8" xfId="22" applyFont="1" applyFill="1" applyBorder="1" applyAlignment="1">
      <alignment horizontal="center" vertical="center" readingOrder="1"/>
    </xf>
    <xf numFmtId="0" fontId="10" fillId="0" borderId="69" xfId="0" applyFont="1" applyFill="1" applyBorder="1" applyAlignment="1">
      <alignment horizontal="center" vertical="center" readingOrder="1"/>
    </xf>
    <xf numFmtId="0" fontId="10" fillId="0" borderId="4" xfId="16" applyBorder="1"/>
    <xf numFmtId="0" fontId="10" fillId="0" borderId="0" xfId="16" applyBorder="1"/>
    <xf numFmtId="0" fontId="10" fillId="0" borderId="26" xfId="16" applyBorder="1"/>
    <xf numFmtId="0" fontId="10" fillId="0" borderId="0" xfId="16"/>
    <xf numFmtId="0" fontId="10" fillId="0" borderId="25" xfId="16" applyBorder="1"/>
    <xf numFmtId="0" fontId="10" fillId="0" borderId="30" xfId="16" applyBorder="1"/>
    <xf numFmtId="0" fontId="31" fillId="0" borderId="25" xfId="16" applyFont="1" applyFill="1" applyBorder="1" applyAlignment="1" applyProtection="1">
      <alignment vertical="center" wrapText="1"/>
      <protection locked="0"/>
    </xf>
    <xf numFmtId="0" fontId="31" fillId="0" borderId="0" xfId="16" applyFont="1" applyFill="1" applyBorder="1" applyAlignment="1" applyProtection="1">
      <alignment vertical="center" wrapText="1"/>
      <protection locked="0"/>
    </xf>
    <xf numFmtId="0" fontId="31" fillId="0" borderId="30" xfId="16" applyFont="1" applyFill="1" applyBorder="1" applyAlignment="1" applyProtection="1">
      <alignment vertical="center" wrapText="1"/>
      <protection locked="0"/>
    </xf>
    <xf numFmtId="49" fontId="32" fillId="0" borderId="36" xfId="16" applyNumberFormat="1" applyFont="1" applyFill="1" applyBorder="1" applyAlignment="1" applyProtection="1">
      <alignment horizontal="center" vertical="center"/>
      <protection locked="0"/>
    </xf>
    <xf numFmtId="49" fontId="32" fillId="0" borderId="23" xfId="16" applyNumberFormat="1" applyFont="1" applyFill="1" applyBorder="1" applyAlignment="1" applyProtection="1">
      <alignment horizontal="center" vertical="center"/>
      <protection locked="0"/>
    </xf>
    <xf numFmtId="0" fontId="32" fillId="0" borderId="0" xfId="16" applyFont="1" applyFill="1" applyBorder="1" applyProtection="1">
      <protection locked="0"/>
    </xf>
    <xf numFmtId="49" fontId="34" fillId="0" borderId="36" xfId="16" applyNumberFormat="1" applyFont="1" applyFill="1" applyBorder="1" applyAlignment="1" applyProtection="1">
      <alignment horizontal="center" vertical="center"/>
      <protection locked="0"/>
    </xf>
    <xf numFmtId="49" fontId="34" fillId="0" borderId="23" xfId="16" applyNumberFormat="1" applyFont="1" applyFill="1" applyBorder="1" applyAlignment="1" applyProtection="1">
      <alignment horizontal="center" vertical="center"/>
      <protection locked="0"/>
    </xf>
    <xf numFmtId="0" fontId="36" fillId="0" borderId="37" xfId="16" applyFont="1" applyFill="1" applyBorder="1" applyAlignment="1" applyProtection="1">
      <alignment horizontal="center" vertical="center"/>
      <protection locked="0"/>
    </xf>
    <xf numFmtId="0" fontId="36" fillId="0" borderId="6" xfId="16" applyFont="1" applyFill="1" applyBorder="1" applyAlignment="1" applyProtection="1">
      <alignment horizontal="center" vertical="center"/>
      <protection locked="0"/>
    </xf>
    <xf numFmtId="0" fontId="39" fillId="0" borderId="0" xfId="16" applyFont="1" applyFill="1" applyBorder="1" applyAlignment="1">
      <alignment horizontal="center" vertical="center"/>
    </xf>
    <xf numFmtId="0" fontId="40" fillId="0" borderId="0" xfId="16" applyFont="1" applyFill="1" applyBorder="1" applyAlignment="1">
      <alignment horizontal="center" vertical="center" wrapText="1"/>
    </xf>
    <xf numFmtId="0" fontId="40" fillId="0" borderId="0" xfId="16" applyFont="1" applyFill="1" applyBorder="1" applyAlignment="1">
      <alignment horizontal="center" vertical="center"/>
    </xf>
    <xf numFmtId="0" fontId="34" fillId="0" borderId="0" xfId="25" applyBorder="1" applyAlignment="1" applyProtection="1">
      <alignment horizontal="center" vertical="center"/>
    </xf>
    <xf numFmtId="0" fontId="10" fillId="0" borderId="0" xfId="16" applyAlignment="1">
      <alignment horizontal="center" vertical="center"/>
    </xf>
    <xf numFmtId="0" fontId="41" fillId="0" borderId="4" xfId="26" applyFont="1" applyBorder="1" applyAlignment="1">
      <alignment horizontal="center" vertical="center"/>
    </xf>
    <xf numFmtId="49" fontId="41" fillId="0" borderId="10" xfId="26" applyNumberFormat="1" applyFont="1" applyBorder="1" applyAlignment="1">
      <alignment horizontal="center" vertical="center"/>
    </xf>
    <xf numFmtId="0" fontId="42" fillId="0" borderId="4" xfId="26" applyFont="1" applyBorder="1" applyAlignment="1">
      <alignment horizontal="center" vertical="center"/>
    </xf>
    <xf numFmtId="0" fontId="42" fillId="0" borderId="23" xfId="26" applyFont="1" applyBorder="1" applyAlignment="1">
      <alignment horizontal="center" vertical="center"/>
    </xf>
    <xf numFmtId="0" fontId="42" fillId="0" borderId="31" xfId="26" applyFont="1" applyBorder="1" applyAlignment="1">
      <alignment horizontal="center" vertical="center"/>
    </xf>
    <xf numFmtId="0" fontId="42" fillId="0" borderId="33" xfId="26" applyFont="1" applyBorder="1" applyAlignment="1">
      <alignment horizontal="center" vertical="center"/>
    </xf>
    <xf numFmtId="0" fontId="43" fillId="0" borderId="0" xfId="16" applyFont="1" applyBorder="1" applyAlignment="1">
      <alignment horizontal="center" vertical="center"/>
    </xf>
    <xf numFmtId="0" fontId="10" fillId="0" borderId="0" xfId="16" applyBorder="1" applyAlignment="1">
      <alignment horizontal="center" vertical="center"/>
    </xf>
    <xf numFmtId="0" fontId="1" fillId="0" borderId="0" xfId="16" applyFont="1" applyBorder="1" applyAlignment="1">
      <alignment horizontal="center" vertical="center"/>
    </xf>
    <xf numFmtId="0" fontId="44" fillId="0" borderId="0" xfId="16" applyFont="1" applyAlignment="1">
      <alignment vertical="center"/>
    </xf>
    <xf numFmtId="0" fontId="20" fillId="0" borderId="0" xfId="22" applyFont="1" applyFill="1" applyBorder="1" applyAlignment="1">
      <alignment horizontal="center" vertical="center" readingOrder="1"/>
    </xf>
    <xf numFmtId="0" fontId="10" fillId="0" borderId="75" xfId="16" applyFont="1" applyFill="1" applyBorder="1" applyAlignment="1">
      <alignment horizontal="left"/>
    </xf>
    <xf numFmtId="0" fontId="22" fillId="0" borderId="77" xfId="22" applyFont="1" applyFill="1" applyBorder="1" applyAlignment="1">
      <alignment horizontal="left" vertical="center" readingOrder="1"/>
    </xf>
    <xf numFmtId="0" fontId="22" fillId="0" borderId="78" xfId="22" applyFont="1" applyFill="1" applyBorder="1" applyAlignment="1">
      <alignment horizontal="left" vertical="center" readingOrder="1"/>
    </xf>
    <xf numFmtId="0" fontId="10" fillId="0" borderId="76" xfId="16" applyFont="1" applyFill="1" applyBorder="1" applyAlignment="1">
      <alignment horizontal="left"/>
    </xf>
    <xf numFmtId="0" fontId="22" fillId="0" borderId="0" xfId="22" applyFont="1" applyFill="1" applyBorder="1" applyAlignment="1">
      <alignment horizontal="left" vertical="center" readingOrder="1"/>
    </xf>
    <xf numFmtId="0" fontId="13" fillId="0" borderId="0" xfId="16" applyFont="1" applyFill="1" applyBorder="1" applyAlignment="1">
      <alignment vertical="center"/>
    </xf>
    <xf numFmtId="1" fontId="13" fillId="0" borderId="0" xfId="16" applyNumberFormat="1" applyFont="1" applyFill="1" applyBorder="1" applyAlignment="1">
      <alignment vertical="center"/>
    </xf>
    <xf numFmtId="2" fontId="13" fillId="0" borderId="0" xfId="16" applyNumberFormat="1" applyFont="1" applyFill="1" applyBorder="1" applyAlignment="1">
      <alignment vertical="center"/>
    </xf>
    <xf numFmtId="0" fontId="35" fillId="0" borderId="31" xfId="16" applyFont="1" applyFill="1" applyBorder="1" applyAlignment="1" applyProtection="1">
      <alignment horizontal="center" vertical="center"/>
      <protection locked="0"/>
    </xf>
    <xf numFmtId="0" fontId="35" fillId="0" borderId="34" xfId="16" applyFont="1" applyFill="1" applyBorder="1" applyAlignment="1" applyProtection="1">
      <alignment horizontal="center" vertical="center"/>
      <protection locked="0"/>
    </xf>
    <xf numFmtId="0" fontId="36" fillId="0" borderId="15" xfId="16" applyFont="1" applyFill="1" applyBorder="1" applyAlignment="1" applyProtection="1">
      <alignment horizontal="center" vertical="center"/>
      <protection locked="0"/>
    </xf>
    <xf numFmtId="0" fontId="36" fillId="0" borderId="16" xfId="16" applyFont="1" applyFill="1" applyBorder="1" applyAlignment="1" applyProtection="1">
      <alignment horizontal="center" vertical="center"/>
      <protection locked="0"/>
    </xf>
    <xf numFmtId="0" fontId="36" fillId="0" borderId="17" xfId="16" applyFont="1" applyFill="1" applyBorder="1" applyAlignment="1" applyProtection="1">
      <alignment horizontal="center" vertical="center"/>
      <protection locked="0"/>
    </xf>
    <xf numFmtId="49" fontId="36" fillId="0" borderId="15" xfId="16" applyNumberFormat="1" applyFont="1" applyFill="1" applyBorder="1" applyAlignment="1" applyProtection="1">
      <alignment horizontal="center" vertical="center"/>
      <protection locked="0"/>
    </xf>
    <xf numFmtId="49" fontId="36" fillId="0" borderId="17" xfId="16" applyNumberFormat="1" applyFont="1" applyFill="1" applyBorder="1" applyAlignment="1" applyProtection="1">
      <alignment horizontal="center" vertical="center"/>
      <protection locked="0"/>
    </xf>
    <xf numFmtId="49" fontId="37" fillId="0" borderId="15" xfId="16" applyNumberFormat="1" applyFont="1" applyFill="1" applyBorder="1" applyAlignment="1" applyProtection="1">
      <alignment horizontal="center" vertical="center" wrapText="1"/>
      <protection locked="0"/>
    </xf>
    <xf numFmtId="49" fontId="37" fillId="0" borderId="17" xfId="16" applyNumberFormat="1" applyFont="1" applyFill="1" applyBorder="1" applyAlignment="1" applyProtection="1">
      <alignment horizontal="center" vertical="center" wrapText="1"/>
      <protection locked="0"/>
    </xf>
    <xf numFmtId="49" fontId="37" fillId="0" borderId="39" xfId="16" applyNumberFormat="1" applyFont="1" applyFill="1" applyBorder="1" applyAlignment="1" applyProtection="1">
      <alignment horizontal="center" vertical="center" wrapText="1"/>
      <protection locked="0"/>
    </xf>
    <xf numFmtId="0" fontId="35" fillId="0" borderId="32" xfId="16" applyFont="1" applyFill="1" applyBorder="1" applyAlignment="1" applyProtection="1">
      <alignment horizontal="center" vertical="center"/>
      <protection locked="0"/>
    </xf>
    <xf numFmtId="0" fontId="35" fillId="0" borderId="33" xfId="16" applyFont="1" applyFill="1" applyBorder="1" applyAlignment="1" applyProtection="1">
      <alignment horizontal="center" vertical="center"/>
      <protection locked="0"/>
    </xf>
    <xf numFmtId="49" fontId="35" fillId="0" borderId="31" xfId="16" applyNumberFormat="1" applyFont="1" applyFill="1" applyBorder="1" applyAlignment="1" applyProtection="1">
      <alignment horizontal="center" vertical="center"/>
      <protection locked="0"/>
    </xf>
    <xf numFmtId="49" fontId="35" fillId="0" borderId="33" xfId="16" applyNumberFormat="1" applyFont="1" applyFill="1" applyBorder="1" applyAlignment="1" applyProtection="1">
      <alignment horizontal="center" vertical="center"/>
      <protection locked="0"/>
    </xf>
    <xf numFmtId="0" fontId="35" fillId="0" borderId="31" xfId="16" applyFont="1" applyFill="1" applyBorder="1" applyAlignment="1" applyProtection="1">
      <alignment horizontal="center" vertical="center" wrapText="1"/>
      <protection locked="0"/>
    </xf>
    <xf numFmtId="0" fontId="35" fillId="0" borderId="33" xfId="16" applyFont="1" applyFill="1" applyBorder="1" applyAlignment="1" applyProtection="1">
      <alignment horizontal="center" vertical="center" wrapText="1"/>
      <protection locked="0"/>
    </xf>
    <xf numFmtId="0" fontId="33" fillId="0" borderId="31" xfId="16" applyFont="1" applyFill="1" applyBorder="1" applyAlignment="1" applyProtection="1">
      <alignment horizontal="center" vertical="center"/>
      <protection locked="0"/>
    </xf>
    <xf numFmtId="0" fontId="33" fillId="0" borderId="32" xfId="16" applyFont="1" applyFill="1" applyBorder="1" applyAlignment="1" applyProtection="1">
      <alignment horizontal="center" vertical="center"/>
      <protection locked="0"/>
    </xf>
    <xf numFmtId="0" fontId="33" fillId="0" borderId="33" xfId="16" applyFont="1" applyFill="1" applyBorder="1" applyAlignment="1" applyProtection="1">
      <alignment horizontal="center" vertical="center"/>
      <protection locked="0"/>
    </xf>
    <xf numFmtId="49" fontId="33" fillId="0" borderId="31" xfId="16" applyNumberFormat="1" applyFont="1" applyFill="1" applyBorder="1" applyAlignment="1" applyProtection="1">
      <alignment horizontal="center" vertical="center"/>
      <protection locked="0"/>
    </xf>
    <xf numFmtId="49" fontId="33" fillId="0" borderId="33" xfId="16" applyNumberFormat="1" applyFont="1" applyFill="1" applyBorder="1" applyAlignment="1" applyProtection="1">
      <alignment horizontal="center" vertical="center"/>
      <protection locked="0"/>
    </xf>
    <xf numFmtId="0" fontId="33" fillId="0" borderId="31" xfId="16" applyFont="1" applyFill="1" applyBorder="1" applyAlignment="1" applyProtection="1">
      <alignment horizontal="center" vertical="center" wrapText="1"/>
      <protection locked="0"/>
    </xf>
    <xf numFmtId="0" fontId="33" fillId="0" borderId="33" xfId="16" applyFont="1" applyFill="1" applyBorder="1" applyAlignment="1" applyProtection="1">
      <alignment horizontal="center" vertical="center" wrapText="1"/>
      <protection locked="0"/>
    </xf>
    <xf numFmtId="0" fontId="33" fillId="0" borderId="34" xfId="16" applyFont="1" applyFill="1" applyBorder="1" applyAlignment="1" applyProtection="1">
      <alignment horizontal="center" vertical="center"/>
      <protection locked="0"/>
    </xf>
    <xf numFmtId="0" fontId="30" fillId="3" borderId="25" xfId="16" applyFont="1" applyFill="1" applyBorder="1" applyAlignment="1" applyProtection="1">
      <alignment horizontal="center" vertical="center" wrapText="1" readingOrder="1"/>
      <protection locked="0"/>
    </xf>
    <xf numFmtId="0" fontId="30" fillId="3" borderId="0" xfId="16" applyFont="1" applyFill="1" applyBorder="1" applyAlignment="1" applyProtection="1">
      <alignment horizontal="center" vertical="center" wrapText="1" readingOrder="1"/>
      <protection locked="0"/>
    </xf>
    <xf numFmtId="0" fontId="30" fillId="3" borderId="30" xfId="16" applyFont="1" applyFill="1" applyBorder="1" applyAlignment="1" applyProtection="1">
      <alignment horizontal="center" vertical="center" wrapText="1" readingOrder="1"/>
      <protection locked="0"/>
    </xf>
    <xf numFmtId="0" fontId="34" fillId="0" borderId="0" xfId="16" applyFont="1" applyBorder="1" applyAlignment="1">
      <alignment horizontal="left" vertical="center" wrapText="1"/>
    </xf>
    <xf numFmtId="0" fontId="34" fillId="0" borderId="0" xfId="16" applyFont="1" applyBorder="1" applyAlignment="1">
      <alignment horizontal="left" vertical="center"/>
    </xf>
    <xf numFmtId="0" fontId="38" fillId="0" borderId="0" xfId="25" applyFont="1" applyBorder="1" applyAlignment="1" applyProtection="1">
      <alignment horizontal="center" vertical="center"/>
    </xf>
    <xf numFmtId="0" fontId="41" fillId="0" borderId="10" xfId="26" applyFont="1" applyBorder="1" applyAlignment="1">
      <alignment horizontal="center" vertical="center"/>
    </xf>
    <xf numFmtId="0" fontId="41" fillId="0" borderId="45" xfId="26" applyFont="1" applyBorder="1" applyAlignment="1">
      <alignment horizontal="center" vertical="center"/>
    </xf>
    <xf numFmtId="0" fontId="41" fillId="0" borderId="31" xfId="26" applyFont="1" applyBorder="1" applyAlignment="1">
      <alignment horizontal="center" vertical="center"/>
    </xf>
    <xf numFmtId="0" fontId="41" fillId="0" borderId="32" xfId="26" applyFont="1" applyBorder="1" applyAlignment="1">
      <alignment horizontal="center" vertical="center"/>
    </xf>
    <xf numFmtId="0" fontId="41" fillId="0" borderId="33" xfId="26" applyFont="1" applyBorder="1" applyAlignment="1">
      <alignment horizontal="center" vertical="center"/>
    </xf>
    <xf numFmtId="0" fontId="34" fillId="0" borderId="0" xfId="16" applyFont="1" applyBorder="1" applyAlignment="1">
      <alignment horizontal="left" vertical="center" readingOrder="1"/>
    </xf>
    <xf numFmtId="0" fontId="5" fillId="0" borderId="0" xfId="16" applyFont="1" applyFill="1" applyBorder="1" applyAlignment="1">
      <alignment horizontal="center" vertical="center"/>
    </xf>
    <xf numFmtId="0" fontId="24" fillId="0" borderId="57" xfId="16" applyFont="1" applyFill="1" applyBorder="1" applyAlignment="1">
      <alignment horizontal="center" vertical="center" wrapText="1"/>
    </xf>
    <xf numFmtId="0" fontId="24" fillId="0" borderId="1" xfId="16" applyFont="1" applyFill="1" applyBorder="1" applyAlignment="1">
      <alignment horizontal="center" vertical="center" wrapText="1"/>
    </xf>
    <xf numFmtId="0" fontId="24" fillId="0" borderId="58" xfId="16" applyFont="1" applyFill="1" applyBorder="1" applyAlignment="1">
      <alignment horizontal="center" vertical="center" wrapText="1"/>
    </xf>
    <xf numFmtId="0" fontId="24" fillId="0" borderId="44" xfId="16" applyFont="1" applyFill="1" applyBorder="1" applyAlignment="1">
      <alignment horizontal="center" vertical="center" wrapText="1"/>
    </xf>
    <xf numFmtId="0" fontId="24" fillId="0" borderId="42" xfId="16" applyFont="1" applyFill="1" applyBorder="1" applyAlignment="1">
      <alignment horizontal="center" vertical="center" wrapText="1"/>
    </xf>
    <xf numFmtId="0" fontId="24" fillId="0" borderId="60" xfId="16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10" fillId="0" borderId="64" xfId="16" applyFill="1" applyBorder="1" applyAlignment="1">
      <alignment horizontal="center" vertical="center"/>
    </xf>
    <xf numFmtId="0" fontId="10" fillId="0" borderId="65" xfId="16" applyFill="1" applyBorder="1" applyAlignment="1">
      <alignment horizontal="center" vertical="center"/>
    </xf>
    <xf numFmtId="0" fontId="10" fillId="0" borderId="66" xfId="16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readingOrder="1"/>
    </xf>
    <xf numFmtId="0" fontId="28" fillId="0" borderId="0" xfId="0" applyFont="1" applyBorder="1" applyAlignment="1">
      <alignment horizontal="center" vertical="center" readingOrder="1"/>
    </xf>
    <xf numFmtId="0" fontId="15" fillId="0" borderId="0" xfId="16" applyFont="1" applyFill="1" applyBorder="1" applyAlignment="1">
      <alignment horizontal="left" vertical="center"/>
    </xf>
    <xf numFmtId="0" fontId="15" fillId="0" borderId="30" xfId="16" applyFont="1" applyFill="1" applyBorder="1" applyAlignment="1">
      <alignment horizontal="left" vertical="center"/>
    </xf>
    <xf numFmtId="0" fontId="22" fillId="0" borderId="54" xfId="22" applyFont="1" applyFill="1" applyBorder="1" applyAlignment="1">
      <alignment horizontal="left" vertical="center" readingOrder="1"/>
    </xf>
    <xf numFmtId="0" fontId="22" fillId="0" borderId="55" xfId="22" applyFont="1" applyFill="1" applyBorder="1" applyAlignment="1">
      <alignment horizontal="left" vertical="center" readingOrder="1"/>
    </xf>
    <xf numFmtId="0" fontId="22" fillId="0" borderId="56" xfId="22" applyFont="1" applyFill="1" applyBorder="1" applyAlignment="1">
      <alignment horizontal="left" vertical="center" readingOrder="1"/>
    </xf>
    <xf numFmtId="0" fontId="20" fillId="0" borderId="48" xfId="22" applyFont="1" applyFill="1" applyBorder="1" applyAlignment="1">
      <alignment horizontal="center" vertical="center" textRotation="90" wrapText="1" readingOrder="1"/>
    </xf>
    <xf numFmtId="0" fontId="20" fillId="0" borderId="45" xfId="22" applyFont="1" applyFill="1" applyBorder="1" applyAlignment="1">
      <alignment horizontal="center" vertical="center" textRotation="90" wrapText="1" readingOrder="1"/>
    </xf>
    <xf numFmtId="0" fontId="20" fillId="0" borderId="13" xfId="22" applyFont="1" applyFill="1" applyBorder="1" applyAlignment="1">
      <alignment horizontal="center" vertical="center" textRotation="90" wrapText="1" readingOrder="1"/>
    </xf>
    <xf numFmtId="0" fontId="25" fillId="0" borderId="11" xfId="22" applyFont="1" applyFill="1" applyBorder="1" applyAlignment="1">
      <alignment horizontal="center" vertical="center" textRotation="90" wrapText="1" readingOrder="1"/>
    </xf>
    <xf numFmtId="0" fontId="25" fillId="0" borderId="40" xfId="22" applyFont="1" applyFill="1" applyBorder="1" applyAlignment="1">
      <alignment horizontal="center" vertical="center" textRotation="90" wrapText="1" readingOrder="1"/>
    </xf>
    <xf numFmtId="0" fontId="25" fillId="0" borderId="12" xfId="22" applyFont="1" applyFill="1" applyBorder="1" applyAlignment="1">
      <alignment horizontal="center" vertical="center" textRotation="90" wrapText="1" readingOrder="1"/>
    </xf>
    <xf numFmtId="0" fontId="27" fillId="0" borderId="48" xfId="22" applyFont="1" applyFill="1" applyBorder="1" applyAlignment="1">
      <alignment horizontal="center" vertical="center" textRotation="90" wrapText="1" readingOrder="1"/>
    </xf>
    <xf numFmtId="0" fontId="27" fillId="0" borderId="45" xfId="22" applyFont="1" applyFill="1" applyBorder="1" applyAlignment="1">
      <alignment horizontal="center" vertical="center" textRotation="90" wrapText="1" readingOrder="1"/>
    </xf>
    <xf numFmtId="0" fontId="27" fillId="0" borderId="13" xfId="22" applyFont="1" applyFill="1" applyBorder="1" applyAlignment="1">
      <alignment horizontal="center" vertical="center" textRotation="90" wrapText="1" readingOrder="1"/>
    </xf>
    <xf numFmtId="0" fontId="20" fillId="0" borderId="7" xfId="22" applyFont="1" applyFill="1" applyBorder="1" applyAlignment="1">
      <alignment horizontal="center" vertical="center" readingOrder="1"/>
    </xf>
    <xf numFmtId="0" fontId="20" fillId="0" borderId="20" xfId="22" applyFont="1" applyFill="1" applyBorder="1" applyAlignment="1">
      <alignment horizontal="center" vertical="center" readingOrder="1"/>
    </xf>
    <xf numFmtId="0" fontId="20" fillId="0" borderId="18" xfId="22" applyFont="1" applyFill="1" applyBorder="1" applyAlignment="1">
      <alignment horizontal="center" vertical="center" readingOrder="1"/>
    </xf>
    <xf numFmtId="0" fontId="20" fillId="0" borderId="4" xfId="22" applyFont="1" applyFill="1" applyBorder="1" applyAlignment="1">
      <alignment horizontal="center" vertical="center" readingOrder="1"/>
    </xf>
    <xf numFmtId="0" fontId="20" fillId="0" borderId="0" xfId="22" applyFont="1" applyFill="1" applyBorder="1" applyAlignment="1">
      <alignment horizontal="center" vertical="center" readingOrder="1"/>
    </xf>
    <xf numFmtId="0" fontId="20" fillId="0" borderId="30" xfId="22" applyFont="1" applyFill="1" applyBorder="1" applyAlignment="1">
      <alignment horizontal="center" vertical="center" readingOrder="1"/>
    </xf>
    <xf numFmtId="0" fontId="20" fillId="0" borderId="8" xfId="22" applyFont="1" applyFill="1" applyBorder="1" applyAlignment="1">
      <alignment horizontal="center" vertical="center" readingOrder="1"/>
    </xf>
    <xf numFmtId="0" fontId="20" fillId="0" borderId="14" xfId="22" applyFont="1" applyFill="1" applyBorder="1" applyAlignment="1">
      <alignment horizontal="center" vertical="center" readingOrder="1"/>
    </xf>
    <xf numFmtId="0" fontId="20" fillId="0" borderId="19" xfId="22" applyFont="1" applyFill="1" applyBorder="1" applyAlignment="1">
      <alignment horizontal="center" vertical="center" readingOrder="1"/>
    </xf>
    <xf numFmtId="0" fontId="22" fillId="0" borderId="72" xfId="22" applyFont="1" applyFill="1" applyBorder="1" applyAlignment="1">
      <alignment horizontal="left" vertical="center" readingOrder="1"/>
    </xf>
    <xf numFmtId="0" fontId="22" fillId="0" borderId="73" xfId="22" applyFont="1" applyFill="1" applyBorder="1" applyAlignment="1">
      <alignment horizontal="left" vertical="center" readingOrder="1"/>
    </xf>
    <xf numFmtId="0" fontId="22" fillId="0" borderId="74" xfId="22" applyFont="1" applyFill="1" applyBorder="1" applyAlignment="1">
      <alignment horizontal="left" vertical="center" readingOrder="1"/>
    </xf>
    <xf numFmtId="0" fontId="10" fillId="0" borderId="20" xfId="16" applyFill="1" applyBorder="1" applyAlignment="1">
      <alignment horizontal="left" vertical="center"/>
    </xf>
    <xf numFmtId="0" fontId="10" fillId="0" borderId="0" xfId="16" applyFill="1" applyBorder="1" applyAlignment="1">
      <alignment horizontal="left" vertical="center"/>
    </xf>
  </cellXfs>
  <cellStyles count="27">
    <cellStyle name="Euro" xfId="18"/>
    <cellStyle name="FORM" xfId="25"/>
    <cellStyle name="Migliaia (0)_1159EDE3005" xfId="19"/>
    <cellStyle name="Normal" xfId="0" builtinId="0"/>
    <cellStyle name="Normal 2" xfId="16"/>
    <cellStyle name="Normal 3" xfId="17"/>
    <cellStyle name="Normal 4" xfId="22"/>
    <cellStyle name="Normal 5" xfId="24"/>
    <cellStyle name="Normal_SIR Process Data Sheet Template Control Valve &amp; Pressure Relief Valve" xfId="26"/>
    <cellStyle name="Normale_Cover" xfId="20"/>
    <cellStyle name="Percent" xfId="23" builtinId="5"/>
    <cellStyle name="Valuta (0)_1159EDE3005" xfId="21"/>
    <cellStyle name="고정소숫점" xfId="1"/>
    <cellStyle name="고정출력1" xfId="2"/>
    <cellStyle name="고정출력2" xfId="3"/>
    <cellStyle name="날짜" xfId="4"/>
    <cellStyle name="달러" xfId="5"/>
    <cellStyle name="숫자(R)" xfId="6"/>
    <cellStyle name="자리수" xfId="7"/>
    <cellStyle name="자리수0" xfId="8"/>
    <cellStyle name="콤마 [0]_(type)총괄" xfId="9"/>
    <cellStyle name="콤마_(type)총괄" xfId="10"/>
    <cellStyle name="퍼센트" xfId="11"/>
    <cellStyle name="표준_Loadlist_KPA_bhp" xfId="12"/>
    <cellStyle name="합산" xfId="13"/>
    <cellStyle name="화폐기호" xfId="14"/>
    <cellStyle name="화폐기호0" xfId="15"/>
  </cellStyles>
  <dxfs count="0"/>
  <tableStyles count="0" defaultTableStyle="TableStyleMedium2" defaultPivotStyle="PivotStyleLight16"/>
  <colors>
    <mruColors>
      <color rgb="FFFFCCFF"/>
      <color rgb="FFFFFF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-1</xdr:rowOff>
    </xdr:from>
    <xdr:to>
      <xdr:col>14</xdr:col>
      <xdr:colOff>581025</xdr:colOff>
      <xdr:row>11</xdr:row>
      <xdr:rowOff>47625</xdr:rowOff>
    </xdr:to>
    <xdr:grpSp>
      <xdr:nvGrpSpPr>
        <xdr:cNvPr id="2" name="Group 66"/>
        <xdr:cNvGrpSpPr>
          <a:grpSpLocks/>
        </xdr:cNvGrpSpPr>
      </xdr:nvGrpSpPr>
      <xdr:grpSpPr bwMode="auto">
        <a:xfrm>
          <a:off x="0" y="-1"/>
          <a:ext cx="9210675" cy="1828801"/>
          <a:chOff x="638175" y="2438400"/>
          <a:chExt cx="6438900" cy="1438283"/>
        </a:xfrm>
      </xdr:grpSpPr>
      <xdr:grpSp>
        <xdr:nvGrpSpPr>
          <xdr:cNvPr id="3" name="Group 64"/>
          <xdr:cNvGrpSpPr>
            <a:grpSpLocks/>
          </xdr:cNvGrpSpPr>
        </xdr:nvGrpSpPr>
        <xdr:grpSpPr bwMode="auto">
          <a:xfrm>
            <a:off x="638175" y="2438400"/>
            <a:ext cx="6438900" cy="1438282"/>
            <a:chOff x="638175" y="2438400"/>
            <a:chExt cx="6438900" cy="1438282"/>
          </a:xfrm>
        </xdr:grpSpPr>
        <xdr:sp macro="" textlink="">
          <xdr:nvSpPr>
            <xdr:cNvPr id="22" name="Text Box 2"/>
            <xdr:cNvSpPr txBox="1">
              <a:spLocks noChangeArrowheads="1"/>
            </xdr:cNvSpPr>
          </xdr:nvSpPr>
          <xdr:spPr bwMode="auto">
            <a:xfrm>
              <a:off x="638175" y="2438400"/>
              <a:ext cx="1298434" cy="741614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US"/>
            </a:p>
          </xdr:txBody>
        </xdr:sp>
        <xdr:sp macro="" textlink="">
          <xdr:nvSpPr>
            <xdr:cNvPr id="23" name="Text Box 4"/>
            <xdr:cNvSpPr txBox="1">
              <a:spLocks noChangeArrowheads="1"/>
            </xdr:cNvSpPr>
          </xdr:nvSpPr>
          <xdr:spPr bwMode="auto">
            <a:xfrm>
              <a:off x="5705396" y="2438400"/>
              <a:ext cx="1371679" cy="101878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US"/>
            </a:p>
          </xdr:txBody>
        </xdr:sp>
        <xdr:sp macro="" textlink="">
          <xdr:nvSpPr>
            <xdr:cNvPr id="24" name="Text Box 5"/>
            <xdr:cNvSpPr txBox="1">
              <a:spLocks noChangeArrowheads="1"/>
            </xdr:cNvSpPr>
          </xdr:nvSpPr>
          <xdr:spPr bwMode="auto">
            <a:xfrm>
              <a:off x="638175" y="3180014"/>
              <a:ext cx="1298434" cy="277169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Document Title</a:t>
              </a:r>
            </a:p>
          </xdr:txBody>
        </xdr:sp>
        <xdr:sp macro="" textlink="">
          <xdr:nvSpPr>
            <xdr:cNvPr id="25" name="Text Box 6"/>
            <xdr:cNvSpPr txBox="1">
              <a:spLocks noChangeArrowheads="1"/>
            </xdr:cNvSpPr>
          </xdr:nvSpPr>
          <xdr:spPr bwMode="auto">
            <a:xfrm>
              <a:off x="638175" y="3457183"/>
              <a:ext cx="1298434" cy="419499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6" name="Text Box 11"/>
            <xdr:cNvSpPr txBox="1">
              <a:spLocks noChangeArrowheads="1"/>
            </xdr:cNvSpPr>
          </xdr:nvSpPr>
          <xdr:spPr bwMode="auto">
            <a:xfrm>
              <a:off x="5705396" y="3629477"/>
              <a:ext cx="1371679" cy="24720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n-US" sz="1000" b="0" i="0" baseline="0">
                  <a:effectLst/>
                  <a:latin typeface="+mn-lt"/>
                  <a:ea typeface="+mn-ea"/>
                  <a:cs typeface="+mn-cs"/>
                </a:rPr>
                <a:t>1 of 5</a:t>
              </a:r>
              <a:endParaRPr lang="en-US">
                <a:effectLst/>
              </a:endParaRPr>
            </a:p>
          </xdr:txBody>
        </xdr:sp>
        <xdr:sp macro="" textlink="">
          <xdr:nvSpPr>
            <xdr:cNvPr id="27" name="Text Box 19"/>
            <xdr:cNvSpPr txBox="1">
              <a:spLocks noChangeArrowheads="1"/>
            </xdr:cNvSpPr>
          </xdr:nvSpPr>
          <xdr:spPr bwMode="auto">
            <a:xfrm>
              <a:off x="5705396" y="3457183"/>
              <a:ext cx="1371679" cy="172294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No.</a:t>
              </a:r>
            </a:p>
          </xdr:txBody>
        </xdr:sp>
        <xdr:sp macro="" textlink="">
          <xdr:nvSpPr>
            <xdr:cNvPr id="28" name="Text Box 25"/>
            <xdr:cNvSpPr txBox="1">
              <a:spLocks noChangeArrowheads="1"/>
            </xdr:cNvSpPr>
          </xdr:nvSpPr>
          <xdr:spPr bwMode="auto">
            <a:xfrm>
              <a:off x="1936609" y="3180014"/>
              <a:ext cx="3768787" cy="277169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Document Number :</a:t>
              </a:r>
            </a:p>
          </xdr:txBody>
        </xdr:sp>
        <xdr:sp macro="" textlink="">
          <xdr:nvSpPr>
            <xdr:cNvPr id="29" name="Text Box 26"/>
            <xdr:cNvSpPr txBox="1">
              <a:spLocks noChangeArrowheads="1"/>
            </xdr:cNvSpPr>
          </xdr:nvSpPr>
          <xdr:spPr bwMode="auto">
            <a:xfrm>
              <a:off x="1936609" y="2438400"/>
              <a:ext cx="3768787" cy="741614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lnSpc>
                  <a:spcPts val="1200"/>
                </a:lnSpc>
                <a:defRPr sz="1000"/>
              </a:pPr>
              <a:endPara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4" name="Group 115"/>
          <xdr:cNvGrpSpPr>
            <a:grpSpLocks/>
          </xdr:cNvGrpSpPr>
        </xdr:nvGrpSpPr>
        <xdr:grpSpPr bwMode="auto">
          <a:xfrm>
            <a:off x="2882134" y="3457184"/>
            <a:ext cx="466104" cy="419498"/>
            <a:chOff x="7962834" y="8189537"/>
            <a:chExt cx="1075625" cy="943101"/>
          </a:xfrm>
        </xdr:grpSpPr>
        <xdr:sp macro="" textlink="">
          <xdr:nvSpPr>
            <xdr:cNvPr id="20" name="Text Box 47"/>
            <xdr:cNvSpPr txBox="1">
              <a:spLocks noChangeArrowheads="1"/>
            </xdr:cNvSpPr>
          </xdr:nvSpPr>
          <xdr:spPr bwMode="auto">
            <a:xfrm>
              <a:off x="7962836" y="8189535"/>
              <a:ext cx="1075627" cy="387346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TYPE</a:t>
              </a:r>
            </a:p>
          </xdr:txBody>
        </xdr:sp>
        <xdr:sp macro="" textlink="">
          <xdr:nvSpPr>
            <xdr:cNvPr id="21" name="Text Box 55"/>
            <xdr:cNvSpPr txBox="1">
              <a:spLocks noChangeArrowheads="1"/>
            </xdr:cNvSpPr>
          </xdr:nvSpPr>
          <xdr:spPr bwMode="auto">
            <a:xfrm>
              <a:off x="7962836" y="8576881"/>
              <a:ext cx="1075627" cy="555757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5" name="Group 118"/>
          <xdr:cNvGrpSpPr>
            <a:grpSpLocks/>
          </xdr:cNvGrpSpPr>
        </xdr:nvGrpSpPr>
        <xdr:grpSpPr bwMode="auto">
          <a:xfrm>
            <a:off x="3344346" y="3455439"/>
            <a:ext cx="576000" cy="421200"/>
            <a:chOff x="7952417" y="8185619"/>
            <a:chExt cx="1080000" cy="946928"/>
          </a:xfrm>
        </xdr:grpSpPr>
        <xdr:sp macro="" textlink="">
          <xdr:nvSpPr>
            <xdr:cNvPr id="18" name="Text Box 47"/>
            <xdr:cNvSpPr txBox="1">
              <a:spLocks noChangeArrowheads="1"/>
            </xdr:cNvSpPr>
          </xdr:nvSpPr>
          <xdr:spPr bwMode="auto">
            <a:xfrm>
              <a:off x="7947232" y="8189541"/>
              <a:ext cx="1086189" cy="387346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SIZE</a:t>
              </a:r>
            </a:p>
          </xdr:txBody>
        </xdr:sp>
        <xdr:sp macro="" textlink="">
          <xdr:nvSpPr>
            <xdr:cNvPr id="19" name="Text Box 55"/>
            <xdr:cNvSpPr txBox="1">
              <a:spLocks noChangeArrowheads="1"/>
            </xdr:cNvSpPr>
          </xdr:nvSpPr>
          <xdr:spPr bwMode="auto">
            <a:xfrm>
              <a:off x="7947232" y="8576887"/>
              <a:ext cx="1086189" cy="555757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6" name="Group 121"/>
          <xdr:cNvGrpSpPr>
            <a:grpSpLocks/>
          </xdr:cNvGrpSpPr>
        </xdr:nvGrpSpPr>
        <xdr:grpSpPr bwMode="auto">
          <a:xfrm>
            <a:off x="3914223" y="3457186"/>
            <a:ext cx="585962" cy="419495"/>
            <a:chOff x="7949360" y="8189539"/>
            <a:chExt cx="1098677" cy="943094"/>
          </a:xfrm>
        </xdr:grpSpPr>
        <xdr:sp macro="" textlink="">
          <xdr:nvSpPr>
            <xdr:cNvPr id="16" name="Text Box 47"/>
            <xdr:cNvSpPr txBox="1">
              <a:spLocks noChangeArrowheads="1"/>
            </xdr:cNvSpPr>
          </xdr:nvSpPr>
          <xdr:spPr bwMode="auto">
            <a:xfrm>
              <a:off x="7949364" y="8189539"/>
              <a:ext cx="1098673" cy="387346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GROUP</a:t>
              </a:r>
            </a:p>
          </xdr:txBody>
        </xdr:sp>
        <xdr:sp macro="" textlink="">
          <xdr:nvSpPr>
            <xdr:cNvPr id="17" name="Text Box 55"/>
            <xdr:cNvSpPr txBox="1">
              <a:spLocks noChangeArrowheads="1"/>
            </xdr:cNvSpPr>
          </xdr:nvSpPr>
          <xdr:spPr bwMode="auto">
            <a:xfrm>
              <a:off x="7949360" y="8576877"/>
              <a:ext cx="1073703" cy="55575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7" name="Group 127"/>
          <xdr:cNvGrpSpPr>
            <a:grpSpLocks/>
          </xdr:cNvGrpSpPr>
        </xdr:nvGrpSpPr>
        <xdr:grpSpPr bwMode="auto">
          <a:xfrm>
            <a:off x="4484112" y="3457180"/>
            <a:ext cx="861720" cy="419497"/>
            <a:chOff x="6872767" y="8189538"/>
            <a:chExt cx="2154299" cy="943100"/>
          </a:xfrm>
        </xdr:grpSpPr>
        <xdr:sp macro="" textlink="">
          <xdr:nvSpPr>
            <xdr:cNvPr id="14" name="Text Box 47"/>
            <xdr:cNvSpPr txBox="1">
              <a:spLocks noChangeArrowheads="1"/>
            </xdr:cNvSpPr>
          </xdr:nvSpPr>
          <xdr:spPr bwMode="auto">
            <a:xfrm>
              <a:off x="6879653" y="8189545"/>
              <a:ext cx="2147408" cy="387346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DOC. NO.</a:t>
              </a:r>
            </a:p>
          </xdr:txBody>
        </xdr:sp>
        <xdr:sp macro="" textlink="">
          <xdr:nvSpPr>
            <xdr:cNvPr id="15" name="Text Box 55"/>
            <xdr:cNvSpPr txBox="1">
              <a:spLocks noChangeArrowheads="1"/>
            </xdr:cNvSpPr>
          </xdr:nvSpPr>
          <xdr:spPr bwMode="auto">
            <a:xfrm>
              <a:off x="6896299" y="8576891"/>
              <a:ext cx="2130761" cy="555757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8" name="Group 130"/>
          <xdr:cNvGrpSpPr>
            <a:grpSpLocks/>
          </xdr:cNvGrpSpPr>
        </xdr:nvGrpSpPr>
        <xdr:grpSpPr bwMode="auto">
          <a:xfrm>
            <a:off x="5344596" y="3455439"/>
            <a:ext cx="360000" cy="421200"/>
            <a:chOff x="7952417" y="8185619"/>
            <a:chExt cx="1080000" cy="946928"/>
          </a:xfrm>
        </xdr:grpSpPr>
        <xdr:sp macro="" textlink="">
          <xdr:nvSpPr>
            <xdr:cNvPr id="12" name="Text Box 47"/>
            <xdr:cNvSpPr txBox="1">
              <a:spLocks noChangeArrowheads="1"/>
            </xdr:cNvSpPr>
          </xdr:nvSpPr>
          <xdr:spPr bwMode="auto">
            <a:xfrm>
              <a:off x="7956119" y="8189541"/>
              <a:ext cx="1078700" cy="387346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Rev.</a:t>
              </a:r>
            </a:p>
          </xdr:txBody>
        </xdr:sp>
        <xdr:sp macro="" textlink="">
          <xdr:nvSpPr>
            <xdr:cNvPr id="13" name="Text Box 55"/>
            <xdr:cNvSpPr txBox="1">
              <a:spLocks noChangeArrowheads="1"/>
            </xdr:cNvSpPr>
          </xdr:nvSpPr>
          <xdr:spPr bwMode="auto">
            <a:xfrm>
              <a:off x="7956119" y="8576887"/>
              <a:ext cx="1078700" cy="555757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9" name="Group 133"/>
          <xdr:cNvGrpSpPr>
            <a:grpSpLocks/>
          </xdr:cNvGrpSpPr>
        </xdr:nvGrpSpPr>
        <xdr:grpSpPr bwMode="auto">
          <a:xfrm>
            <a:off x="1936607" y="3457184"/>
            <a:ext cx="945526" cy="419499"/>
            <a:chOff x="6857906" y="8189543"/>
            <a:chExt cx="2181984" cy="943104"/>
          </a:xfrm>
        </xdr:grpSpPr>
        <xdr:sp macro="" textlink="">
          <xdr:nvSpPr>
            <xdr:cNvPr id="10" name="Text Box 47"/>
            <xdr:cNvSpPr txBox="1">
              <a:spLocks noChangeArrowheads="1"/>
            </xdr:cNvSpPr>
          </xdr:nvSpPr>
          <xdr:spPr bwMode="auto">
            <a:xfrm>
              <a:off x="6867509" y="8189543"/>
              <a:ext cx="2172381" cy="38807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JOB NO.</a:t>
              </a:r>
            </a:p>
          </xdr:txBody>
        </xdr:sp>
        <xdr:sp macro="" textlink="">
          <xdr:nvSpPr>
            <xdr:cNvPr id="11" name="Text Box 55"/>
            <xdr:cNvSpPr txBox="1">
              <a:spLocks noChangeArrowheads="1"/>
            </xdr:cNvSpPr>
          </xdr:nvSpPr>
          <xdr:spPr bwMode="auto">
            <a:xfrm>
              <a:off x="6857906" y="8576889"/>
              <a:ext cx="2181983" cy="555758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0</xdr:colOff>
      <xdr:row>10</xdr:row>
      <xdr:rowOff>66679</xdr:rowOff>
    </xdr:to>
    <xdr:grpSp>
      <xdr:nvGrpSpPr>
        <xdr:cNvPr id="4" name="Group 66"/>
        <xdr:cNvGrpSpPr>
          <a:grpSpLocks/>
        </xdr:cNvGrpSpPr>
      </xdr:nvGrpSpPr>
      <xdr:grpSpPr bwMode="auto">
        <a:xfrm>
          <a:off x="0" y="0"/>
          <a:ext cx="9950824" cy="1859620"/>
          <a:chOff x="638175" y="2438400"/>
          <a:chExt cx="6438900" cy="1438285"/>
        </a:xfrm>
      </xdr:grpSpPr>
      <xdr:grpSp>
        <xdr:nvGrpSpPr>
          <xdr:cNvPr id="5" name="Group 64"/>
          <xdr:cNvGrpSpPr>
            <a:grpSpLocks/>
          </xdr:cNvGrpSpPr>
        </xdr:nvGrpSpPr>
        <xdr:grpSpPr bwMode="auto">
          <a:xfrm>
            <a:off x="638175" y="2438400"/>
            <a:ext cx="6438900" cy="1438282"/>
            <a:chOff x="638175" y="2438400"/>
            <a:chExt cx="6438900" cy="1438282"/>
          </a:xfrm>
        </xdr:grpSpPr>
        <xdr:sp macro="" textlink="">
          <xdr:nvSpPr>
            <xdr:cNvPr id="24" name="Text Box 2"/>
            <xdr:cNvSpPr txBox="1">
              <a:spLocks noChangeArrowheads="1"/>
            </xdr:cNvSpPr>
          </xdr:nvSpPr>
          <xdr:spPr bwMode="auto">
            <a:xfrm>
              <a:off x="638175" y="2438400"/>
              <a:ext cx="1298571" cy="744694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US"/>
            </a:p>
          </xdr:txBody>
        </xdr:sp>
        <xdr:sp macro="" textlink="">
          <xdr:nvSpPr>
            <xdr:cNvPr id="25" name="Text Box 4"/>
            <xdr:cNvSpPr txBox="1">
              <a:spLocks noChangeArrowheads="1"/>
            </xdr:cNvSpPr>
          </xdr:nvSpPr>
          <xdr:spPr bwMode="auto">
            <a:xfrm>
              <a:off x="5706561" y="2438400"/>
              <a:ext cx="1370514" cy="1022129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US"/>
            </a:p>
          </xdr:txBody>
        </xdr:sp>
        <xdr:sp macro="" textlink="">
          <xdr:nvSpPr>
            <xdr:cNvPr id="26" name="Text Box 5"/>
            <xdr:cNvSpPr txBox="1">
              <a:spLocks noChangeArrowheads="1"/>
            </xdr:cNvSpPr>
          </xdr:nvSpPr>
          <xdr:spPr bwMode="auto">
            <a:xfrm>
              <a:off x="638175" y="3183094"/>
              <a:ext cx="1298571" cy="27743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7" name="Text Box 6"/>
            <xdr:cNvSpPr txBox="1">
              <a:spLocks noChangeArrowheads="1"/>
            </xdr:cNvSpPr>
          </xdr:nvSpPr>
          <xdr:spPr bwMode="auto">
            <a:xfrm>
              <a:off x="638175" y="3460529"/>
              <a:ext cx="1298571" cy="4161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rtl="0" eaLnBrk="1" fontAlgn="auto" latinLnBrk="0" hangingPunct="1"/>
              <a:endParaRPr lang="en-US">
                <a:effectLst/>
              </a:endParaRPr>
            </a:p>
          </xdr:txBody>
        </xdr:sp>
        <xdr:sp macro="" textlink="">
          <xdr:nvSpPr>
            <xdr:cNvPr id="28" name="Text Box 11"/>
            <xdr:cNvSpPr txBox="1">
              <a:spLocks noChangeArrowheads="1"/>
            </xdr:cNvSpPr>
          </xdr:nvSpPr>
          <xdr:spPr bwMode="auto">
            <a:xfrm>
              <a:off x="5706561" y="3628451"/>
              <a:ext cx="1370514" cy="24823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n-US" sz="1000" b="0" i="0" baseline="0">
                  <a:effectLst/>
                  <a:latin typeface="+mn-lt"/>
                  <a:ea typeface="+mn-ea"/>
                  <a:cs typeface="+mn-cs"/>
                </a:rPr>
                <a:t>3 of 5</a:t>
              </a:r>
              <a:endParaRPr lang="en-US">
                <a:effectLst/>
              </a:endParaRPr>
            </a:p>
          </xdr:txBody>
        </xdr:sp>
        <xdr:sp macro="" textlink="">
          <xdr:nvSpPr>
            <xdr:cNvPr id="29" name="Text Box 19"/>
            <xdr:cNvSpPr txBox="1">
              <a:spLocks noChangeArrowheads="1"/>
            </xdr:cNvSpPr>
          </xdr:nvSpPr>
          <xdr:spPr bwMode="auto">
            <a:xfrm>
              <a:off x="5706561" y="3460529"/>
              <a:ext cx="1370514" cy="16792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No.</a:t>
              </a:r>
            </a:p>
          </xdr:txBody>
        </xdr:sp>
        <xdr:sp macro="" textlink="">
          <xdr:nvSpPr>
            <xdr:cNvPr id="30" name="Text Box 25"/>
            <xdr:cNvSpPr txBox="1">
              <a:spLocks noChangeArrowheads="1"/>
            </xdr:cNvSpPr>
          </xdr:nvSpPr>
          <xdr:spPr bwMode="auto">
            <a:xfrm>
              <a:off x="1936746" y="3183094"/>
              <a:ext cx="3769814" cy="277435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1" name="Text Box 26"/>
            <xdr:cNvSpPr txBox="1">
              <a:spLocks noChangeArrowheads="1"/>
            </xdr:cNvSpPr>
          </xdr:nvSpPr>
          <xdr:spPr bwMode="auto">
            <a:xfrm>
              <a:off x="1936746" y="2438400"/>
              <a:ext cx="3769814" cy="744694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lnSpc>
                  <a:spcPts val="1200"/>
                </a:lnSpc>
                <a:defRPr sz="1000"/>
              </a:pPr>
              <a:endPara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6" name="Group 115"/>
          <xdr:cNvGrpSpPr>
            <a:grpSpLocks/>
          </xdr:cNvGrpSpPr>
        </xdr:nvGrpSpPr>
        <xdr:grpSpPr bwMode="auto">
          <a:xfrm>
            <a:off x="2882799" y="3460532"/>
            <a:ext cx="464033" cy="416153"/>
            <a:chOff x="7964364" y="8197057"/>
            <a:chExt cx="1070845" cy="935580"/>
          </a:xfrm>
        </xdr:grpSpPr>
        <xdr:sp macro="" textlink="">
          <xdr:nvSpPr>
            <xdr:cNvPr id="22" name="Text Box 47"/>
            <xdr:cNvSpPr txBox="1">
              <a:spLocks noChangeArrowheads="1"/>
            </xdr:cNvSpPr>
          </xdr:nvSpPr>
          <xdr:spPr bwMode="auto">
            <a:xfrm>
              <a:off x="7964364" y="8197057"/>
              <a:ext cx="1070845" cy="385216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TYPE</a:t>
              </a:r>
            </a:p>
          </xdr:txBody>
        </xdr:sp>
        <xdr:sp macro="" textlink="">
          <xdr:nvSpPr>
            <xdr:cNvPr id="23" name="Text Box 55"/>
            <xdr:cNvSpPr txBox="1">
              <a:spLocks noChangeArrowheads="1"/>
            </xdr:cNvSpPr>
          </xdr:nvSpPr>
          <xdr:spPr bwMode="auto">
            <a:xfrm>
              <a:off x="7964364" y="8594760"/>
              <a:ext cx="1051684" cy="537877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7" name="Group 118"/>
          <xdr:cNvGrpSpPr>
            <a:grpSpLocks/>
          </xdr:cNvGrpSpPr>
        </xdr:nvGrpSpPr>
        <xdr:grpSpPr bwMode="auto">
          <a:xfrm>
            <a:off x="3339633" y="3459794"/>
            <a:ext cx="579141" cy="416885"/>
            <a:chOff x="7943584" y="8195416"/>
            <a:chExt cx="1085890" cy="937228"/>
          </a:xfrm>
        </xdr:grpSpPr>
        <xdr:sp macro="" textlink="">
          <xdr:nvSpPr>
            <xdr:cNvPr id="20" name="Text Box 47"/>
            <xdr:cNvSpPr txBox="1">
              <a:spLocks noChangeArrowheads="1"/>
            </xdr:cNvSpPr>
          </xdr:nvSpPr>
          <xdr:spPr bwMode="auto">
            <a:xfrm>
              <a:off x="7943584" y="8195416"/>
              <a:ext cx="1085890" cy="379162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SIZE</a:t>
              </a:r>
            </a:p>
          </xdr:txBody>
        </xdr:sp>
        <xdr:sp macro="" textlink="">
          <xdr:nvSpPr>
            <xdr:cNvPr id="21" name="Text Box 55"/>
            <xdr:cNvSpPr txBox="1">
              <a:spLocks noChangeArrowheads="1"/>
            </xdr:cNvSpPr>
          </xdr:nvSpPr>
          <xdr:spPr bwMode="auto">
            <a:xfrm>
              <a:off x="7943584" y="8574578"/>
              <a:ext cx="1085890" cy="55806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8" name="Group 121"/>
          <xdr:cNvGrpSpPr>
            <a:grpSpLocks/>
          </xdr:cNvGrpSpPr>
        </xdr:nvGrpSpPr>
        <xdr:grpSpPr bwMode="auto">
          <a:xfrm>
            <a:off x="3915178" y="3460531"/>
            <a:ext cx="582738" cy="416153"/>
            <a:chOff x="7951157" y="8197062"/>
            <a:chExt cx="1092633" cy="935581"/>
          </a:xfrm>
        </xdr:grpSpPr>
        <xdr:sp macro="" textlink="">
          <xdr:nvSpPr>
            <xdr:cNvPr id="18" name="Text Box 47"/>
            <xdr:cNvSpPr txBox="1">
              <a:spLocks noChangeArrowheads="1"/>
            </xdr:cNvSpPr>
          </xdr:nvSpPr>
          <xdr:spPr bwMode="auto">
            <a:xfrm>
              <a:off x="7951157" y="8197062"/>
              <a:ext cx="1092633" cy="377515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GROUP</a:t>
              </a:r>
            </a:p>
          </xdr:txBody>
        </xdr:sp>
        <xdr:sp macro="" textlink="">
          <xdr:nvSpPr>
            <xdr:cNvPr id="19" name="Text Box 55"/>
            <xdr:cNvSpPr txBox="1">
              <a:spLocks noChangeArrowheads="1"/>
            </xdr:cNvSpPr>
          </xdr:nvSpPr>
          <xdr:spPr bwMode="auto">
            <a:xfrm>
              <a:off x="7951157" y="8574577"/>
              <a:ext cx="1070103" cy="55806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9" name="Group 127"/>
          <xdr:cNvGrpSpPr>
            <a:grpSpLocks/>
          </xdr:cNvGrpSpPr>
        </xdr:nvGrpSpPr>
        <xdr:grpSpPr bwMode="auto">
          <a:xfrm>
            <a:off x="4483528" y="3460531"/>
            <a:ext cx="863316" cy="416154"/>
            <a:chOff x="6871310" y="8197068"/>
            <a:chExt cx="2158290" cy="935584"/>
          </a:xfrm>
        </xdr:grpSpPr>
        <xdr:sp macro="" textlink="">
          <xdr:nvSpPr>
            <xdr:cNvPr id="16" name="Text Box 47"/>
            <xdr:cNvSpPr txBox="1">
              <a:spLocks noChangeArrowheads="1"/>
            </xdr:cNvSpPr>
          </xdr:nvSpPr>
          <xdr:spPr bwMode="auto">
            <a:xfrm>
              <a:off x="6871310" y="8197068"/>
              <a:ext cx="2158290" cy="377515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DOC. NO.</a:t>
              </a:r>
            </a:p>
          </xdr:txBody>
        </xdr:sp>
        <xdr:sp macro="" textlink="">
          <xdr:nvSpPr>
            <xdr:cNvPr id="17" name="Text Box 55"/>
            <xdr:cNvSpPr txBox="1">
              <a:spLocks noChangeArrowheads="1"/>
            </xdr:cNvSpPr>
          </xdr:nvSpPr>
          <xdr:spPr bwMode="auto">
            <a:xfrm>
              <a:off x="6877240" y="8574586"/>
              <a:ext cx="2152360" cy="55806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10" name="Group 130"/>
          <xdr:cNvGrpSpPr>
            <a:grpSpLocks/>
          </xdr:cNvGrpSpPr>
        </xdr:nvGrpSpPr>
        <xdr:grpSpPr bwMode="auto">
          <a:xfrm>
            <a:off x="5344596" y="3455439"/>
            <a:ext cx="360000" cy="421200"/>
            <a:chOff x="7952417" y="8185619"/>
            <a:chExt cx="1080000" cy="946928"/>
          </a:xfrm>
        </xdr:grpSpPr>
        <xdr:sp macro="" textlink="">
          <xdr:nvSpPr>
            <xdr:cNvPr id="14" name="Text Box 47"/>
            <xdr:cNvSpPr txBox="1">
              <a:spLocks noChangeArrowheads="1"/>
            </xdr:cNvSpPr>
          </xdr:nvSpPr>
          <xdr:spPr bwMode="auto">
            <a:xfrm>
              <a:off x="7948373" y="8180649"/>
              <a:ext cx="1079146" cy="393929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Rev.</a:t>
              </a:r>
            </a:p>
          </xdr:txBody>
        </xdr:sp>
        <xdr:sp macro="" textlink="">
          <xdr:nvSpPr>
            <xdr:cNvPr id="15" name="Text Box 55"/>
            <xdr:cNvSpPr txBox="1">
              <a:spLocks noChangeArrowheads="1"/>
            </xdr:cNvSpPr>
          </xdr:nvSpPr>
          <xdr:spPr bwMode="auto">
            <a:xfrm>
              <a:off x="7948373" y="8574578"/>
              <a:ext cx="1079146" cy="55806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11" name="Group 133"/>
          <xdr:cNvGrpSpPr>
            <a:grpSpLocks/>
          </xdr:cNvGrpSpPr>
        </xdr:nvGrpSpPr>
        <xdr:grpSpPr bwMode="auto">
          <a:xfrm>
            <a:off x="1933150" y="3460531"/>
            <a:ext cx="949648" cy="416154"/>
            <a:chOff x="6849923" y="8197068"/>
            <a:chExt cx="2191495" cy="935584"/>
          </a:xfrm>
        </xdr:grpSpPr>
        <xdr:sp macro="" textlink="">
          <xdr:nvSpPr>
            <xdr:cNvPr id="12" name="Text Box 47"/>
            <xdr:cNvSpPr txBox="1">
              <a:spLocks noChangeArrowheads="1"/>
            </xdr:cNvSpPr>
          </xdr:nvSpPr>
          <xdr:spPr bwMode="auto">
            <a:xfrm>
              <a:off x="6874826" y="8197068"/>
              <a:ext cx="2166592" cy="393929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JOB NO.</a:t>
              </a:r>
            </a:p>
          </xdr:txBody>
        </xdr:sp>
        <xdr:sp macro="" textlink="">
          <xdr:nvSpPr>
            <xdr:cNvPr id="13" name="Text Box 55"/>
            <xdr:cNvSpPr txBox="1">
              <a:spLocks noChangeArrowheads="1"/>
            </xdr:cNvSpPr>
          </xdr:nvSpPr>
          <xdr:spPr bwMode="auto">
            <a:xfrm>
              <a:off x="6849923" y="8594772"/>
              <a:ext cx="2191495" cy="53788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benedittis\MODULISTICA\Modulistica_APS\Modulistica_PROCESSO\DOC_STD_PROCESSO\EQUIP_SUMM_ital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RONTE"/>
      <sheetName val="Aircoolers"/>
      <sheetName val="Basins"/>
      <sheetName val="Agitators"/>
      <sheetName val="Blowers"/>
      <sheetName val="Boilers"/>
      <sheetName val="Compressors"/>
      <sheetName val="Conveyors"/>
      <sheetName val="Elevator"/>
      <sheetName val="Heat Exchangers"/>
      <sheetName val="Heaters"/>
      <sheetName val="Hoppers"/>
      <sheetName val="Miscellanea"/>
      <sheetName val="Pumps"/>
      <sheetName val="Reactors"/>
      <sheetName val="Tanks"/>
      <sheetName val="Towers"/>
      <sheetName val="Turbines"/>
      <sheetName val="Vessels"/>
    </sheetNames>
    <sheetDataSet>
      <sheetData sheetId="0" refreshError="1">
        <row r="19">
          <cell r="A19" t="str">
            <v>Impianto XXXXXX</v>
          </cell>
        </row>
        <row r="20">
          <cell r="A20" t="str">
            <v>Cliente XXXXXX</v>
          </cell>
        </row>
        <row r="21">
          <cell r="A21" t="str">
            <v>PXXXX</v>
          </cell>
        </row>
        <row r="22">
          <cell r="A22" t="str">
            <v>PY-000-001</v>
          </cell>
        </row>
        <row r="23">
          <cell r="A23">
            <v>999</v>
          </cell>
        </row>
        <row r="24">
          <cell r="A24" t="str">
            <v>MOD. PRO-024/2</v>
          </cell>
        </row>
        <row r="27">
          <cell r="A27" t="str">
            <v>[°C]</v>
          </cell>
        </row>
        <row r="28">
          <cell r="A28" t="str">
            <v>[Bar g]</v>
          </cell>
        </row>
        <row r="32">
          <cell r="A32" t="str">
            <v>[kW]</v>
          </cell>
        </row>
        <row r="34">
          <cell r="A34" t="str">
            <v>[m3/h]</v>
          </cell>
        </row>
      </sheetData>
      <sheetData sheetId="1" refreshError="1">
        <row r="56">
          <cell r="AE5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BreakPreview" zoomScaleNormal="100" zoomScaleSheetLayoutView="100" workbookViewId="0">
      <selection activeCell="K15" sqref="K15"/>
    </sheetView>
  </sheetViews>
  <sheetFormatPr defaultRowHeight="12.75"/>
  <cols>
    <col min="1" max="1" width="9.140625" style="146"/>
    <col min="2" max="2" width="10.5703125" style="146" bestFit="1" customWidth="1"/>
    <col min="3" max="257" width="9.140625" style="146"/>
    <col min="258" max="258" width="10.5703125" style="146" bestFit="1" customWidth="1"/>
    <col min="259" max="513" width="9.140625" style="146"/>
    <col min="514" max="514" width="10.5703125" style="146" bestFit="1" customWidth="1"/>
    <col min="515" max="769" width="9.140625" style="146"/>
    <col min="770" max="770" width="10.5703125" style="146" bestFit="1" customWidth="1"/>
    <col min="771" max="1025" width="9.140625" style="146"/>
    <col min="1026" max="1026" width="10.5703125" style="146" bestFit="1" customWidth="1"/>
    <col min="1027" max="1281" width="9.140625" style="146"/>
    <col min="1282" max="1282" width="10.5703125" style="146" bestFit="1" customWidth="1"/>
    <col min="1283" max="1537" width="9.140625" style="146"/>
    <col min="1538" max="1538" width="10.5703125" style="146" bestFit="1" customWidth="1"/>
    <col min="1539" max="1793" width="9.140625" style="146"/>
    <col min="1794" max="1794" width="10.5703125" style="146" bestFit="1" customWidth="1"/>
    <col min="1795" max="2049" width="9.140625" style="146"/>
    <col min="2050" max="2050" width="10.5703125" style="146" bestFit="1" customWidth="1"/>
    <col min="2051" max="2305" width="9.140625" style="146"/>
    <col min="2306" max="2306" width="10.5703125" style="146" bestFit="1" customWidth="1"/>
    <col min="2307" max="2561" width="9.140625" style="146"/>
    <col min="2562" max="2562" width="10.5703125" style="146" bestFit="1" customWidth="1"/>
    <col min="2563" max="2817" width="9.140625" style="146"/>
    <col min="2818" max="2818" width="10.5703125" style="146" bestFit="1" customWidth="1"/>
    <col min="2819" max="3073" width="9.140625" style="146"/>
    <col min="3074" max="3074" width="10.5703125" style="146" bestFit="1" customWidth="1"/>
    <col min="3075" max="3329" width="9.140625" style="146"/>
    <col min="3330" max="3330" width="10.5703125" style="146" bestFit="1" customWidth="1"/>
    <col min="3331" max="3585" width="9.140625" style="146"/>
    <col min="3586" max="3586" width="10.5703125" style="146" bestFit="1" customWidth="1"/>
    <col min="3587" max="3841" width="9.140625" style="146"/>
    <col min="3842" max="3842" width="10.5703125" style="146" bestFit="1" customWidth="1"/>
    <col min="3843" max="4097" width="9.140625" style="146"/>
    <col min="4098" max="4098" width="10.5703125" style="146" bestFit="1" customWidth="1"/>
    <col min="4099" max="4353" width="9.140625" style="146"/>
    <col min="4354" max="4354" width="10.5703125" style="146" bestFit="1" customWidth="1"/>
    <col min="4355" max="4609" width="9.140625" style="146"/>
    <col min="4610" max="4610" width="10.5703125" style="146" bestFit="1" customWidth="1"/>
    <col min="4611" max="4865" width="9.140625" style="146"/>
    <col min="4866" max="4866" width="10.5703125" style="146" bestFit="1" customWidth="1"/>
    <col min="4867" max="5121" width="9.140625" style="146"/>
    <col min="5122" max="5122" width="10.5703125" style="146" bestFit="1" customWidth="1"/>
    <col min="5123" max="5377" width="9.140625" style="146"/>
    <col min="5378" max="5378" width="10.5703125" style="146" bestFit="1" customWidth="1"/>
    <col min="5379" max="5633" width="9.140625" style="146"/>
    <col min="5634" max="5634" width="10.5703125" style="146" bestFit="1" customWidth="1"/>
    <col min="5635" max="5889" width="9.140625" style="146"/>
    <col min="5890" max="5890" width="10.5703125" style="146" bestFit="1" customWidth="1"/>
    <col min="5891" max="6145" width="9.140625" style="146"/>
    <col min="6146" max="6146" width="10.5703125" style="146" bestFit="1" customWidth="1"/>
    <col min="6147" max="6401" width="9.140625" style="146"/>
    <col min="6402" max="6402" width="10.5703125" style="146" bestFit="1" customWidth="1"/>
    <col min="6403" max="6657" width="9.140625" style="146"/>
    <col min="6658" max="6658" width="10.5703125" style="146" bestFit="1" customWidth="1"/>
    <col min="6659" max="6913" width="9.140625" style="146"/>
    <col min="6914" max="6914" width="10.5703125" style="146" bestFit="1" customWidth="1"/>
    <col min="6915" max="7169" width="9.140625" style="146"/>
    <col min="7170" max="7170" width="10.5703125" style="146" bestFit="1" customWidth="1"/>
    <col min="7171" max="7425" width="9.140625" style="146"/>
    <col min="7426" max="7426" width="10.5703125" style="146" bestFit="1" customWidth="1"/>
    <col min="7427" max="7681" width="9.140625" style="146"/>
    <col min="7682" max="7682" width="10.5703125" style="146" bestFit="1" customWidth="1"/>
    <col min="7683" max="7937" width="9.140625" style="146"/>
    <col min="7938" max="7938" width="10.5703125" style="146" bestFit="1" customWidth="1"/>
    <col min="7939" max="8193" width="9.140625" style="146"/>
    <col min="8194" max="8194" width="10.5703125" style="146" bestFit="1" customWidth="1"/>
    <col min="8195" max="8449" width="9.140625" style="146"/>
    <col min="8450" max="8450" width="10.5703125" style="146" bestFit="1" customWidth="1"/>
    <col min="8451" max="8705" width="9.140625" style="146"/>
    <col min="8706" max="8706" width="10.5703125" style="146" bestFit="1" customWidth="1"/>
    <col min="8707" max="8961" width="9.140625" style="146"/>
    <col min="8962" max="8962" width="10.5703125" style="146" bestFit="1" customWidth="1"/>
    <col min="8963" max="9217" width="9.140625" style="146"/>
    <col min="9218" max="9218" width="10.5703125" style="146" bestFit="1" customWidth="1"/>
    <col min="9219" max="9473" width="9.140625" style="146"/>
    <col min="9474" max="9474" width="10.5703125" style="146" bestFit="1" customWidth="1"/>
    <col min="9475" max="9729" width="9.140625" style="146"/>
    <col min="9730" max="9730" width="10.5703125" style="146" bestFit="1" customWidth="1"/>
    <col min="9731" max="9985" width="9.140625" style="146"/>
    <col min="9986" max="9986" width="10.5703125" style="146" bestFit="1" customWidth="1"/>
    <col min="9987" max="10241" width="9.140625" style="146"/>
    <col min="10242" max="10242" width="10.5703125" style="146" bestFit="1" customWidth="1"/>
    <col min="10243" max="10497" width="9.140625" style="146"/>
    <col min="10498" max="10498" width="10.5703125" style="146" bestFit="1" customWidth="1"/>
    <col min="10499" max="10753" width="9.140625" style="146"/>
    <col min="10754" max="10754" width="10.5703125" style="146" bestFit="1" customWidth="1"/>
    <col min="10755" max="11009" width="9.140625" style="146"/>
    <col min="11010" max="11010" width="10.5703125" style="146" bestFit="1" customWidth="1"/>
    <col min="11011" max="11265" width="9.140625" style="146"/>
    <col min="11266" max="11266" width="10.5703125" style="146" bestFit="1" customWidth="1"/>
    <col min="11267" max="11521" width="9.140625" style="146"/>
    <col min="11522" max="11522" width="10.5703125" style="146" bestFit="1" customWidth="1"/>
    <col min="11523" max="11777" width="9.140625" style="146"/>
    <col min="11778" max="11778" width="10.5703125" style="146" bestFit="1" customWidth="1"/>
    <col min="11779" max="12033" width="9.140625" style="146"/>
    <col min="12034" max="12034" width="10.5703125" style="146" bestFit="1" customWidth="1"/>
    <col min="12035" max="12289" width="9.140625" style="146"/>
    <col min="12290" max="12290" width="10.5703125" style="146" bestFit="1" customWidth="1"/>
    <col min="12291" max="12545" width="9.140625" style="146"/>
    <col min="12546" max="12546" width="10.5703125" style="146" bestFit="1" customWidth="1"/>
    <col min="12547" max="12801" width="9.140625" style="146"/>
    <col min="12802" max="12802" width="10.5703125" style="146" bestFit="1" customWidth="1"/>
    <col min="12803" max="13057" width="9.140625" style="146"/>
    <col min="13058" max="13058" width="10.5703125" style="146" bestFit="1" customWidth="1"/>
    <col min="13059" max="13313" width="9.140625" style="146"/>
    <col min="13314" max="13314" width="10.5703125" style="146" bestFit="1" customWidth="1"/>
    <col min="13315" max="13569" width="9.140625" style="146"/>
    <col min="13570" max="13570" width="10.5703125" style="146" bestFit="1" customWidth="1"/>
    <col min="13571" max="13825" width="9.140625" style="146"/>
    <col min="13826" max="13826" width="10.5703125" style="146" bestFit="1" customWidth="1"/>
    <col min="13827" max="14081" width="9.140625" style="146"/>
    <col min="14082" max="14082" width="10.5703125" style="146" bestFit="1" customWidth="1"/>
    <col min="14083" max="14337" width="9.140625" style="146"/>
    <col min="14338" max="14338" width="10.5703125" style="146" bestFit="1" customWidth="1"/>
    <col min="14339" max="14593" width="9.140625" style="146"/>
    <col min="14594" max="14594" width="10.5703125" style="146" bestFit="1" customWidth="1"/>
    <col min="14595" max="14849" width="9.140625" style="146"/>
    <col min="14850" max="14850" width="10.5703125" style="146" bestFit="1" customWidth="1"/>
    <col min="14851" max="15105" width="9.140625" style="146"/>
    <col min="15106" max="15106" width="10.5703125" style="146" bestFit="1" customWidth="1"/>
    <col min="15107" max="15361" width="9.140625" style="146"/>
    <col min="15362" max="15362" width="10.5703125" style="146" bestFit="1" customWidth="1"/>
    <col min="15363" max="15617" width="9.140625" style="146"/>
    <col min="15618" max="15618" width="10.5703125" style="146" bestFit="1" customWidth="1"/>
    <col min="15619" max="15873" width="9.140625" style="146"/>
    <col min="15874" max="15874" width="10.5703125" style="146" bestFit="1" customWidth="1"/>
    <col min="15875" max="16129" width="9.140625" style="146"/>
    <col min="16130" max="16130" width="10.5703125" style="146" bestFit="1" customWidth="1"/>
    <col min="16131" max="16384" width="9.140625" style="146"/>
  </cols>
  <sheetData>
    <row r="1" spans="1:15" ht="12.75" customHeigh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ht="12.7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</row>
    <row r="3" spans="1:15" ht="12.7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</row>
    <row r="4" spans="1:15" ht="12.7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5" ht="12.7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</row>
    <row r="6" spans="1:15" ht="12.7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1:15" ht="12.7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1:15" ht="12.75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</row>
    <row r="9" spans="1:15" ht="12.7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</row>
    <row r="10" spans="1:15" ht="12.75" customHeight="1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</row>
    <row r="11" spans="1:15" ht="12.75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</row>
    <row r="12" spans="1:15" ht="12.7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</row>
    <row r="13" spans="1:15" ht="12.75" customHeight="1">
      <c r="A13" s="147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8"/>
    </row>
    <row r="14" spans="1:15" ht="12.75" customHeight="1">
      <c r="A14" s="147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8"/>
    </row>
    <row r="15" spans="1:15" ht="12.75" customHeight="1">
      <c r="A15" s="147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8"/>
    </row>
    <row r="16" spans="1:15" ht="12.75" customHeight="1">
      <c r="A16" s="147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8"/>
    </row>
    <row r="17" spans="1:15" ht="12.75" customHeight="1">
      <c r="A17" s="147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8"/>
    </row>
    <row r="18" spans="1:15" ht="12.75" customHeight="1">
      <c r="A18" s="147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8"/>
    </row>
    <row r="19" spans="1:15" ht="12.75" customHeight="1">
      <c r="A19" s="147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8"/>
    </row>
    <row r="20" spans="1:15" ht="12.75" customHeight="1">
      <c r="A20" s="147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8"/>
    </row>
    <row r="21" spans="1:15" ht="12.75" customHeight="1">
      <c r="A21" s="147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8"/>
    </row>
    <row r="22" spans="1:15" ht="12.75" customHeight="1">
      <c r="A22" s="147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8"/>
    </row>
    <row r="23" spans="1:15" ht="12.75" customHeight="1">
      <c r="A23" s="147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8"/>
    </row>
    <row r="24" spans="1:15" ht="12.75" customHeight="1">
      <c r="A24" s="147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8"/>
    </row>
    <row r="25" spans="1:15" ht="12.75" customHeight="1">
      <c r="A25" s="147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8"/>
    </row>
    <row r="26" spans="1:15" ht="12.75" customHeight="1">
      <c r="A26" s="147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8"/>
    </row>
    <row r="27" spans="1:15" ht="12.75" customHeight="1">
      <c r="A27" s="147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8"/>
    </row>
    <row r="28" spans="1:15" ht="12.75" customHeight="1">
      <c r="A28" s="147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8"/>
    </row>
    <row r="29" spans="1:15" ht="12.75" customHeight="1">
      <c r="A29" s="147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8"/>
    </row>
    <row r="30" spans="1:15" ht="12.75" customHeight="1">
      <c r="A30" s="147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8"/>
    </row>
    <row r="31" spans="1:15" ht="12.75" customHeight="1">
      <c r="A31" s="147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8"/>
    </row>
    <row r="32" spans="1:15" ht="12.75" customHeight="1">
      <c r="A32" s="147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8"/>
    </row>
    <row r="33" spans="1:15" ht="12.75" customHeight="1">
      <c r="A33" s="147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8"/>
    </row>
    <row r="34" spans="1:15" ht="12.75" customHeight="1">
      <c r="A34" s="147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8"/>
    </row>
    <row r="35" spans="1:15" ht="12.75" customHeight="1">
      <c r="A35" s="207" t="s">
        <v>97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9"/>
    </row>
    <row r="36" spans="1:15" ht="12.75" customHeight="1">
      <c r="A36" s="20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9"/>
    </row>
    <row r="37" spans="1:15" ht="12.75" customHeight="1">
      <c r="A37" s="20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9"/>
    </row>
    <row r="38" spans="1:15" ht="12.75" customHeight="1">
      <c r="A38" s="207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9"/>
    </row>
    <row r="39" spans="1:15" ht="12.7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1"/>
    </row>
    <row r="40" spans="1:15" ht="12.7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/>
    </row>
    <row r="41" spans="1:15" ht="12.7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1"/>
    </row>
    <row r="42" spans="1:15" ht="12.7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1"/>
    </row>
    <row r="43" spans="1:15" ht="12.7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  <row r="44" spans="1:15" ht="12.7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1:15" ht="12.7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1:15" ht="12.7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1:15" ht="1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1:15" ht="12.7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</row>
    <row r="49" spans="1:15" ht="12.7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1"/>
    </row>
    <row r="50" spans="1:15" ht="12.7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1"/>
    </row>
    <row r="51" spans="1:15" ht="12.7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1"/>
    </row>
    <row r="52" spans="1:15" ht="12.7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</row>
    <row r="53" spans="1:15" ht="12.7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</row>
    <row r="54" spans="1:15" ht="12.7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1"/>
    </row>
    <row r="55" spans="1:15" ht="12.7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1"/>
    </row>
    <row r="56" spans="1:15" ht="12.7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1"/>
    </row>
    <row r="57" spans="1:15" ht="12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1"/>
    </row>
    <row r="58" spans="1:15" ht="12.7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1"/>
    </row>
    <row r="59" spans="1:15" ht="12.7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</row>
    <row r="60" spans="1:15" ht="12.75" customHeight="1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</row>
    <row r="61" spans="1:15" ht="12.75" customHeight="1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</row>
    <row r="62" spans="1:15" ht="12.7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</row>
    <row r="63" spans="1:15" ht="12.75" customHeight="1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1"/>
    </row>
    <row r="64" spans="1:15" ht="12.75" customHeight="1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</row>
    <row r="65" spans="1:15" ht="12.75" customHeight="1">
      <c r="A65" s="14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1"/>
    </row>
    <row r="66" spans="1:15" ht="12.75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1"/>
    </row>
    <row r="67" spans="1:15" ht="12.75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/>
    </row>
    <row r="68" spans="1:15" ht="12.75" customHeight="1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1"/>
    </row>
    <row r="69" spans="1:15" ht="12.75" customHeight="1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1"/>
    </row>
    <row r="70" spans="1:15" ht="12.75" customHeight="1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1"/>
    </row>
    <row r="71" spans="1:15" ht="12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1"/>
    </row>
    <row r="72" spans="1:15" ht="12.75" customHeigh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1"/>
    </row>
    <row r="73" spans="1:15" ht="12.75" customHeigh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/>
    </row>
    <row r="74" spans="1:15" ht="12.75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1"/>
    </row>
    <row r="75" spans="1:15" ht="112.5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1"/>
    </row>
    <row r="76" spans="1:15" ht="12.75" customHeight="1">
      <c r="A76" s="14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1"/>
    </row>
    <row r="77" spans="1:15" ht="12.75" customHeight="1">
      <c r="A77" s="152"/>
      <c r="B77" s="153"/>
      <c r="C77" s="199"/>
      <c r="D77" s="200"/>
      <c r="E77" s="201"/>
      <c r="F77" s="199"/>
      <c r="G77" s="201"/>
      <c r="H77" s="199"/>
      <c r="I77" s="201"/>
      <c r="J77" s="199"/>
      <c r="K77" s="201"/>
      <c r="L77" s="199"/>
      <c r="M77" s="201"/>
      <c r="N77" s="199"/>
      <c r="O77" s="206"/>
    </row>
    <row r="78" spans="1:15" ht="12.75" customHeight="1">
      <c r="A78" s="152"/>
      <c r="B78" s="153"/>
      <c r="C78" s="199"/>
      <c r="D78" s="200"/>
      <c r="E78" s="201"/>
      <c r="F78" s="199"/>
      <c r="G78" s="201"/>
      <c r="H78" s="199"/>
      <c r="I78" s="201"/>
      <c r="J78" s="199"/>
      <c r="K78" s="201"/>
      <c r="L78" s="199"/>
      <c r="M78" s="201"/>
      <c r="N78" s="199"/>
      <c r="O78" s="206"/>
    </row>
    <row r="79" spans="1:15" ht="12.75" customHeight="1">
      <c r="A79" s="152"/>
      <c r="B79" s="153"/>
      <c r="C79" s="199"/>
      <c r="D79" s="200"/>
      <c r="E79" s="201"/>
      <c r="F79" s="199"/>
      <c r="G79" s="201"/>
      <c r="H79" s="199"/>
      <c r="I79" s="201"/>
      <c r="J79" s="202"/>
      <c r="K79" s="203"/>
      <c r="L79" s="204"/>
      <c r="M79" s="205"/>
      <c r="N79" s="199"/>
      <c r="O79" s="206"/>
    </row>
    <row r="80" spans="1:15" ht="12.75" customHeight="1">
      <c r="A80" s="152"/>
      <c r="B80" s="153"/>
      <c r="C80" s="199"/>
      <c r="D80" s="200"/>
      <c r="E80" s="201"/>
      <c r="F80" s="199"/>
      <c r="G80" s="201"/>
      <c r="H80" s="199"/>
      <c r="I80" s="201"/>
      <c r="J80" s="202"/>
      <c r="K80" s="203"/>
      <c r="L80" s="204"/>
      <c r="M80" s="205"/>
      <c r="N80" s="199"/>
      <c r="O80" s="206"/>
    </row>
    <row r="81" spans="1:15" ht="12.75" customHeight="1">
      <c r="A81" s="152"/>
      <c r="B81" s="153"/>
      <c r="C81" s="199"/>
      <c r="D81" s="200"/>
      <c r="E81" s="201"/>
      <c r="F81" s="199"/>
      <c r="G81" s="201"/>
      <c r="H81" s="154"/>
      <c r="I81" s="154"/>
      <c r="J81" s="202"/>
      <c r="K81" s="203"/>
      <c r="L81" s="204"/>
      <c r="M81" s="205"/>
      <c r="N81" s="199"/>
      <c r="O81" s="206"/>
    </row>
    <row r="82" spans="1:15" ht="12.75" customHeight="1">
      <c r="A82" s="155"/>
      <c r="B82" s="156"/>
      <c r="C82" s="183"/>
      <c r="D82" s="193"/>
      <c r="E82" s="194"/>
      <c r="F82" s="183"/>
      <c r="G82" s="194"/>
      <c r="H82" s="183"/>
      <c r="I82" s="194"/>
      <c r="J82" s="195"/>
      <c r="K82" s="196"/>
      <c r="L82" s="197"/>
      <c r="M82" s="198"/>
      <c r="N82" s="183"/>
      <c r="O82" s="184"/>
    </row>
    <row r="83" spans="1:15" ht="12.75" customHeight="1" thickBot="1">
      <c r="A83" s="157"/>
      <c r="B83" s="158"/>
      <c r="C83" s="185"/>
      <c r="D83" s="186"/>
      <c r="E83" s="187"/>
      <c r="F83" s="185"/>
      <c r="G83" s="187"/>
      <c r="H83" s="188"/>
      <c r="I83" s="189"/>
      <c r="J83" s="188"/>
      <c r="K83" s="189"/>
      <c r="L83" s="190"/>
      <c r="M83" s="191"/>
      <c r="N83" s="190"/>
      <c r="O83" s="192"/>
    </row>
  </sheetData>
  <mergeCells count="42">
    <mergeCell ref="N78:O78"/>
    <mergeCell ref="A35:O38"/>
    <mergeCell ref="C77:E77"/>
    <mergeCell ref="F77:G77"/>
    <mergeCell ref="H77:I77"/>
    <mergeCell ref="J77:K77"/>
    <mergeCell ref="L77:M77"/>
    <mergeCell ref="N77:O77"/>
    <mergeCell ref="C78:E78"/>
    <mergeCell ref="F78:G78"/>
    <mergeCell ref="H78:I78"/>
    <mergeCell ref="J78:K78"/>
    <mergeCell ref="L78:M78"/>
    <mergeCell ref="N80:O80"/>
    <mergeCell ref="C79:E79"/>
    <mergeCell ref="F79:G79"/>
    <mergeCell ref="H79:I79"/>
    <mergeCell ref="J79:K79"/>
    <mergeCell ref="L79:M79"/>
    <mergeCell ref="N79:O79"/>
    <mergeCell ref="C80:E80"/>
    <mergeCell ref="F80:G80"/>
    <mergeCell ref="H80:I80"/>
    <mergeCell ref="J80:K80"/>
    <mergeCell ref="L80:M80"/>
    <mergeCell ref="C81:E81"/>
    <mergeCell ref="F81:G81"/>
    <mergeCell ref="J81:K81"/>
    <mergeCell ref="L81:M81"/>
    <mergeCell ref="N81:O81"/>
    <mergeCell ref="N82:O82"/>
    <mergeCell ref="C83:E83"/>
    <mergeCell ref="F83:G83"/>
    <mergeCell ref="H83:I83"/>
    <mergeCell ref="J83:K83"/>
    <mergeCell ref="L83:M83"/>
    <mergeCell ref="N83:O83"/>
    <mergeCell ref="C82:E82"/>
    <mergeCell ref="F82:G82"/>
    <mergeCell ref="H82:I82"/>
    <mergeCell ref="J82:K82"/>
    <mergeCell ref="L82:M8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="85" zoomScaleNormal="100" zoomScaleSheetLayoutView="85" workbookViewId="0">
      <selection activeCell="A13" sqref="A1:M13"/>
    </sheetView>
  </sheetViews>
  <sheetFormatPr defaultRowHeight="12.75"/>
  <cols>
    <col min="1" max="16384" width="9.140625" style="146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/>
    <row r="11" spans="1:20" ht="12.75" customHeight="1"/>
    <row r="12" spans="1:20" ht="12.75" customHeight="1"/>
    <row r="13" spans="1:20" s="163" customFormat="1" ht="30" customHeight="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59"/>
      <c r="O13" s="159"/>
      <c r="P13" s="160"/>
      <c r="Q13" s="161"/>
      <c r="R13" s="162"/>
      <c r="S13" s="161"/>
      <c r="T13" s="161"/>
    </row>
    <row r="14" spans="1:20" s="163" customFormat="1" ht="21" customHeight="1">
      <c r="A14" s="213" t="s">
        <v>0</v>
      </c>
      <c r="B14" s="215" t="s">
        <v>98</v>
      </c>
      <c r="C14" s="216"/>
      <c r="D14" s="216"/>
      <c r="E14" s="216"/>
      <c r="F14" s="217"/>
      <c r="G14" s="164"/>
      <c r="H14" s="213" t="s">
        <v>0</v>
      </c>
      <c r="I14" s="215" t="s">
        <v>98</v>
      </c>
      <c r="J14" s="216"/>
      <c r="K14" s="216"/>
      <c r="L14" s="216"/>
      <c r="M14" s="217"/>
    </row>
    <row r="15" spans="1:20" s="163" customFormat="1" ht="21" customHeight="1">
      <c r="A15" s="214"/>
      <c r="B15" s="165" t="s">
        <v>99</v>
      </c>
      <c r="C15" s="165" t="s">
        <v>100</v>
      </c>
      <c r="D15" s="165" t="s">
        <v>101</v>
      </c>
      <c r="E15" s="165" t="s">
        <v>102</v>
      </c>
      <c r="F15" s="165" t="s">
        <v>103</v>
      </c>
      <c r="G15" s="166"/>
      <c r="H15" s="214"/>
      <c r="I15" s="165" t="s">
        <v>99</v>
      </c>
      <c r="J15" s="165" t="s">
        <v>100</v>
      </c>
      <c r="K15" s="165" t="s">
        <v>101</v>
      </c>
      <c r="L15" s="165" t="s">
        <v>102</v>
      </c>
      <c r="M15" s="165" t="s">
        <v>103</v>
      </c>
    </row>
    <row r="16" spans="1:20" s="163" customFormat="1" ht="21" customHeight="1">
      <c r="A16" s="167">
        <v>1</v>
      </c>
      <c r="B16" s="168" t="s">
        <v>104</v>
      </c>
      <c r="C16" s="168"/>
      <c r="D16" s="168"/>
      <c r="E16" s="167"/>
      <c r="F16" s="167"/>
      <c r="G16" s="166"/>
      <c r="H16" s="167">
        <v>21</v>
      </c>
      <c r="I16" s="168"/>
      <c r="J16" s="167"/>
      <c r="K16" s="167"/>
      <c r="L16" s="169"/>
      <c r="M16" s="167"/>
    </row>
    <row r="17" spans="1:13" s="163" customFormat="1" ht="21" customHeight="1">
      <c r="A17" s="167">
        <v>2</v>
      </c>
      <c r="B17" s="168" t="s">
        <v>104</v>
      </c>
      <c r="C17" s="168"/>
      <c r="D17" s="168"/>
      <c r="E17" s="167"/>
      <c r="F17" s="167"/>
      <c r="G17" s="166"/>
      <c r="H17" s="167">
        <v>22</v>
      </c>
      <c r="I17" s="168"/>
      <c r="J17" s="167"/>
      <c r="K17" s="167"/>
      <c r="L17" s="169"/>
      <c r="M17" s="167"/>
    </row>
    <row r="18" spans="1:13" s="163" customFormat="1" ht="21" customHeight="1">
      <c r="A18" s="167">
        <v>3</v>
      </c>
      <c r="B18" s="168" t="s">
        <v>104</v>
      </c>
      <c r="C18" s="168"/>
      <c r="D18" s="167"/>
      <c r="E18" s="169"/>
      <c r="F18" s="167"/>
      <c r="G18" s="166"/>
      <c r="H18" s="167">
        <v>23</v>
      </c>
      <c r="I18" s="168"/>
      <c r="J18" s="167"/>
      <c r="K18" s="167"/>
      <c r="L18" s="169"/>
      <c r="M18" s="167"/>
    </row>
    <row r="19" spans="1:13" s="163" customFormat="1" ht="21" customHeight="1">
      <c r="A19" s="167">
        <v>4</v>
      </c>
      <c r="B19" s="168" t="s">
        <v>104</v>
      </c>
      <c r="C19" s="168"/>
      <c r="D19" s="167"/>
      <c r="E19" s="169"/>
      <c r="F19" s="167"/>
      <c r="G19" s="166"/>
      <c r="H19" s="167">
        <v>24</v>
      </c>
      <c r="I19" s="168"/>
      <c r="J19" s="167"/>
      <c r="K19" s="167"/>
      <c r="L19" s="169"/>
      <c r="M19" s="167"/>
    </row>
    <row r="20" spans="1:13" s="163" customFormat="1" ht="21" customHeight="1">
      <c r="A20" s="167">
        <v>5</v>
      </c>
      <c r="B20" s="168" t="s">
        <v>104</v>
      </c>
      <c r="C20" s="168"/>
      <c r="D20" s="167"/>
      <c r="E20" s="169"/>
      <c r="F20" s="167"/>
      <c r="G20" s="166"/>
      <c r="H20" s="167">
        <v>25</v>
      </c>
      <c r="I20" s="168"/>
      <c r="J20" s="167"/>
      <c r="K20" s="167"/>
      <c r="L20" s="169"/>
      <c r="M20" s="167"/>
    </row>
    <row r="21" spans="1:13" s="163" customFormat="1" ht="21" customHeight="1">
      <c r="A21" s="167">
        <v>6</v>
      </c>
      <c r="B21" s="168"/>
      <c r="C21" s="168"/>
      <c r="D21" s="167"/>
      <c r="E21" s="169"/>
      <c r="F21" s="167"/>
      <c r="G21" s="166"/>
      <c r="H21" s="167">
        <v>26</v>
      </c>
      <c r="I21" s="168"/>
      <c r="J21" s="167"/>
      <c r="K21" s="167"/>
      <c r="L21" s="169"/>
      <c r="M21" s="167"/>
    </row>
    <row r="22" spans="1:13" s="163" customFormat="1" ht="21" customHeight="1">
      <c r="A22" s="167">
        <v>7</v>
      </c>
      <c r="B22" s="168"/>
      <c r="C22" s="168"/>
      <c r="D22" s="167"/>
      <c r="E22" s="169"/>
      <c r="F22" s="167"/>
      <c r="G22" s="166"/>
      <c r="H22" s="167">
        <v>27</v>
      </c>
      <c r="I22" s="168"/>
      <c r="J22" s="167"/>
      <c r="K22" s="167"/>
      <c r="L22" s="169"/>
      <c r="M22" s="167"/>
    </row>
    <row r="23" spans="1:13" s="163" customFormat="1" ht="21" customHeight="1">
      <c r="A23" s="167">
        <v>8</v>
      </c>
      <c r="B23" s="168"/>
      <c r="C23" s="168"/>
      <c r="D23" s="167"/>
      <c r="E23" s="169"/>
      <c r="F23" s="167"/>
      <c r="G23" s="166"/>
      <c r="H23" s="167">
        <v>28</v>
      </c>
      <c r="I23" s="168"/>
      <c r="J23" s="167"/>
      <c r="K23" s="167"/>
      <c r="L23" s="169"/>
      <c r="M23" s="167"/>
    </row>
    <row r="24" spans="1:13" s="163" customFormat="1" ht="21" customHeight="1">
      <c r="A24" s="167">
        <v>9</v>
      </c>
      <c r="B24" s="168"/>
      <c r="C24" s="168"/>
      <c r="D24" s="167"/>
      <c r="E24" s="169"/>
      <c r="F24" s="167"/>
      <c r="G24" s="166"/>
      <c r="H24" s="167">
        <v>29</v>
      </c>
      <c r="I24" s="168"/>
      <c r="J24" s="167"/>
      <c r="K24" s="167"/>
      <c r="L24" s="169"/>
      <c r="M24" s="167"/>
    </row>
    <row r="25" spans="1:13" s="163" customFormat="1" ht="21" customHeight="1">
      <c r="A25" s="167">
        <v>10</v>
      </c>
      <c r="B25" s="168"/>
      <c r="C25" s="168"/>
      <c r="D25" s="167"/>
      <c r="E25" s="169"/>
      <c r="F25" s="167"/>
      <c r="G25" s="166"/>
      <c r="H25" s="167">
        <v>30</v>
      </c>
      <c r="I25" s="168"/>
      <c r="J25" s="167"/>
      <c r="K25" s="167"/>
      <c r="L25" s="169"/>
      <c r="M25" s="167"/>
    </row>
    <row r="26" spans="1:13" s="163" customFormat="1" ht="21" customHeight="1">
      <c r="A26" s="167">
        <v>11</v>
      </c>
      <c r="B26" s="168"/>
      <c r="C26" s="168"/>
      <c r="D26" s="167"/>
      <c r="E26" s="169"/>
      <c r="F26" s="167"/>
      <c r="G26" s="166"/>
      <c r="H26" s="167">
        <v>31</v>
      </c>
      <c r="I26" s="168"/>
      <c r="J26" s="167"/>
      <c r="K26" s="167"/>
      <c r="L26" s="169"/>
      <c r="M26" s="167"/>
    </row>
    <row r="27" spans="1:13" s="163" customFormat="1" ht="21" customHeight="1">
      <c r="A27" s="167">
        <v>12</v>
      </c>
      <c r="B27" s="168"/>
      <c r="C27" s="168"/>
      <c r="D27" s="167"/>
      <c r="E27" s="169"/>
      <c r="F27" s="167"/>
      <c r="G27" s="166"/>
      <c r="H27" s="167">
        <v>32</v>
      </c>
      <c r="I27" s="168"/>
      <c r="J27" s="167"/>
      <c r="K27" s="167"/>
      <c r="L27" s="169"/>
      <c r="M27" s="167"/>
    </row>
    <row r="28" spans="1:13" s="163" customFormat="1" ht="21" customHeight="1">
      <c r="A28" s="167">
        <v>13</v>
      </c>
      <c r="B28" s="168"/>
      <c r="C28" s="168"/>
      <c r="D28" s="167"/>
      <c r="E28" s="169"/>
      <c r="F28" s="167"/>
      <c r="G28" s="166"/>
      <c r="H28" s="167">
        <v>33</v>
      </c>
      <c r="I28" s="168"/>
      <c r="J28" s="167"/>
      <c r="K28" s="167"/>
      <c r="L28" s="169"/>
      <c r="M28" s="167"/>
    </row>
    <row r="29" spans="1:13" s="163" customFormat="1" ht="21" customHeight="1">
      <c r="A29" s="167">
        <v>14</v>
      </c>
      <c r="B29" s="168"/>
      <c r="C29" s="168"/>
      <c r="D29" s="167"/>
      <c r="E29" s="169"/>
      <c r="F29" s="167"/>
      <c r="G29" s="166"/>
      <c r="H29" s="167">
        <v>34</v>
      </c>
      <c r="I29" s="167"/>
      <c r="J29" s="167"/>
      <c r="K29" s="167"/>
      <c r="L29" s="169"/>
      <c r="M29" s="167"/>
    </row>
    <row r="30" spans="1:13" s="163" customFormat="1" ht="21" customHeight="1">
      <c r="A30" s="167">
        <v>15</v>
      </c>
      <c r="B30" s="168"/>
      <c r="C30" s="168"/>
      <c r="D30" s="167"/>
      <c r="E30" s="169"/>
      <c r="F30" s="167"/>
      <c r="G30" s="166"/>
      <c r="H30" s="167">
        <v>35</v>
      </c>
      <c r="I30" s="167"/>
      <c r="J30" s="167"/>
      <c r="K30" s="167"/>
      <c r="L30" s="169"/>
      <c r="M30" s="167"/>
    </row>
    <row r="31" spans="1:13" s="163" customFormat="1" ht="21" customHeight="1">
      <c r="A31" s="167">
        <v>16</v>
      </c>
      <c r="B31" s="168"/>
      <c r="C31" s="168"/>
      <c r="D31" s="167"/>
      <c r="E31" s="169"/>
      <c r="F31" s="167"/>
      <c r="G31" s="166"/>
      <c r="H31" s="167">
        <v>36</v>
      </c>
      <c r="I31" s="167"/>
      <c r="J31" s="167"/>
      <c r="K31" s="167"/>
      <c r="L31" s="169"/>
      <c r="M31" s="167"/>
    </row>
    <row r="32" spans="1:13" s="163" customFormat="1" ht="21" customHeight="1">
      <c r="A32" s="167">
        <v>17</v>
      </c>
      <c r="B32" s="168"/>
      <c r="C32" s="168"/>
      <c r="D32" s="167"/>
      <c r="E32" s="169"/>
      <c r="F32" s="167"/>
      <c r="G32" s="166"/>
      <c r="H32" s="167">
        <v>37</v>
      </c>
      <c r="I32" s="167"/>
      <c r="J32" s="167"/>
      <c r="K32" s="167"/>
      <c r="L32" s="169"/>
      <c r="M32" s="167"/>
    </row>
    <row r="33" spans="1:16" s="163" customFormat="1" ht="21" customHeight="1">
      <c r="A33" s="167">
        <v>18</v>
      </c>
      <c r="B33" s="168"/>
      <c r="C33" s="168"/>
      <c r="D33" s="167"/>
      <c r="E33" s="169"/>
      <c r="F33" s="167"/>
      <c r="G33" s="166"/>
      <c r="H33" s="167">
        <v>38</v>
      </c>
      <c r="I33" s="167"/>
      <c r="J33" s="167"/>
      <c r="K33" s="167"/>
      <c r="L33" s="169"/>
      <c r="M33" s="167"/>
    </row>
    <row r="34" spans="1:16" s="163" customFormat="1" ht="21" customHeight="1">
      <c r="A34" s="167">
        <v>19</v>
      </c>
      <c r="B34" s="168"/>
      <c r="C34" s="168"/>
      <c r="D34" s="167"/>
      <c r="E34" s="169"/>
      <c r="F34" s="167"/>
      <c r="G34" s="166"/>
      <c r="H34" s="167">
        <v>39</v>
      </c>
      <c r="I34" s="167"/>
      <c r="J34" s="167"/>
      <c r="K34" s="167"/>
      <c r="L34" s="169"/>
      <c r="M34" s="167"/>
    </row>
    <row r="35" spans="1:16" s="163" customFormat="1" ht="21" customHeight="1">
      <c r="A35" s="167">
        <v>20</v>
      </c>
      <c r="B35" s="168"/>
      <c r="C35" s="168"/>
      <c r="D35" s="168"/>
      <c r="E35" s="167"/>
      <c r="F35" s="167"/>
      <c r="G35" s="166"/>
      <c r="H35" s="167">
        <v>40</v>
      </c>
      <c r="I35" s="167"/>
      <c r="J35" s="167"/>
      <c r="K35" s="167"/>
      <c r="L35" s="169"/>
      <c r="M35" s="167"/>
    </row>
    <row r="36" spans="1:16" s="163" customFormat="1" ht="21" customHeight="1">
      <c r="A36" s="170"/>
      <c r="B36" s="170"/>
      <c r="C36" s="170"/>
      <c r="D36" s="170"/>
      <c r="E36" s="170"/>
      <c r="F36" s="170"/>
      <c r="G36" s="170"/>
      <c r="H36" s="171"/>
      <c r="I36" s="171"/>
      <c r="J36" s="171"/>
      <c r="K36" s="171"/>
      <c r="L36" s="171"/>
      <c r="M36" s="171"/>
    </row>
    <row r="37" spans="1:16" s="163" customFormat="1" ht="21" customHeight="1">
      <c r="A37" s="172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1"/>
    </row>
    <row r="38" spans="1:16" s="163" customFormat="1" ht="30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</row>
    <row r="39" spans="1:16" s="163" customFormat="1" ht="30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6" s="163" customFormat="1" ht="30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6" ht="12.7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44"/>
    </row>
  </sheetData>
  <mergeCells count="8">
    <mergeCell ref="A39:M39"/>
    <mergeCell ref="A40:M40"/>
    <mergeCell ref="A13:M13"/>
    <mergeCell ref="A14:A15"/>
    <mergeCell ref="B14:F14"/>
    <mergeCell ref="H14:H15"/>
    <mergeCell ref="I14:M14"/>
    <mergeCell ref="A38:M3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showGridLines="0" view="pageBreakPreview" topLeftCell="A7" zoomScale="85" zoomScaleNormal="85" zoomScaleSheetLayoutView="85" workbookViewId="0">
      <selection activeCell="P13" sqref="P13"/>
    </sheetView>
  </sheetViews>
  <sheetFormatPr defaultColWidth="7" defaultRowHeight="12.75"/>
  <cols>
    <col min="1" max="2" width="3.28515625" style="35" customWidth="1"/>
    <col min="3" max="18" width="8.85546875" style="30" customWidth="1"/>
    <col min="19" max="16384" width="7" style="30"/>
  </cols>
  <sheetData>
    <row r="1" spans="1:39" s="146" customFormat="1" ht="14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</row>
    <row r="2" spans="1:39" s="146" customFormat="1" ht="14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</row>
    <row r="3" spans="1:39" s="146" customFormat="1" ht="14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</row>
    <row r="4" spans="1:39" s="146" customFormat="1" ht="14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</row>
    <row r="5" spans="1:39" s="146" customFormat="1" ht="14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</row>
    <row r="6" spans="1:39" s="146" customFormat="1" ht="14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</row>
    <row r="7" spans="1:39" s="146" customFormat="1" ht="14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1:39" s="146" customFormat="1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</row>
    <row r="9" spans="1:39" s="146" customFormat="1" ht="14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</row>
    <row r="10" spans="1:39" s="146" customFormat="1" ht="14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</row>
    <row r="11" spans="1:39" s="146" customFormat="1" ht="15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</row>
    <row r="12" spans="1:39" ht="24.9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39"/>
      <c r="M12" s="38"/>
      <c r="N12" s="38"/>
      <c r="O12" s="38"/>
      <c r="P12" s="38"/>
      <c r="Q12" s="38"/>
      <c r="R12" s="40"/>
      <c r="U12" s="41"/>
      <c r="V12" s="41"/>
      <c r="W12" s="41"/>
      <c r="X12" s="41"/>
    </row>
    <row r="13" spans="1:39" s="4" customFormat="1" ht="18.75" customHeight="1">
      <c r="A13" s="28"/>
      <c r="B13" s="29"/>
      <c r="F13" s="219" t="s">
        <v>28</v>
      </c>
      <c r="G13" s="219"/>
      <c r="H13" s="219"/>
      <c r="I13" s="219"/>
      <c r="J13" s="219"/>
      <c r="K13" s="219"/>
      <c r="L13" s="219"/>
      <c r="M13" s="219"/>
      <c r="R13" s="5"/>
    </row>
    <row r="14" spans="1:39" s="4" customFormat="1" ht="13.5" thickBot="1">
      <c r="A14" s="28"/>
      <c r="B14" s="29"/>
      <c r="R14" s="5"/>
    </row>
    <row r="15" spans="1:39" s="44" customFormat="1" ht="21" customHeight="1" thickTop="1">
      <c r="A15" s="75"/>
      <c r="B15" s="220" t="s">
        <v>37</v>
      </c>
      <c r="C15" s="221"/>
      <c r="D15" s="222"/>
      <c r="E15" s="226" t="s">
        <v>38</v>
      </c>
      <c r="F15" s="227"/>
      <c r="G15" s="228"/>
      <c r="H15" s="76" t="s">
        <v>16</v>
      </c>
      <c r="I15" s="76" t="s">
        <v>17</v>
      </c>
      <c r="J15" s="76" t="s">
        <v>29</v>
      </c>
      <c r="K15" s="76" t="s">
        <v>3</v>
      </c>
      <c r="L15" s="76" t="s">
        <v>30</v>
      </c>
      <c r="M15" s="77" t="s">
        <v>31</v>
      </c>
      <c r="N15" s="78"/>
      <c r="O15" s="79"/>
      <c r="P15" s="80"/>
      <c r="Q15" s="81"/>
      <c r="R15" s="43"/>
    </row>
    <row r="16" spans="1:39" s="46" customFormat="1" ht="16.5" thickBot="1">
      <c r="A16" s="75"/>
      <c r="B16" s="223"/>
      <c r="C16" s="224"/>
      <c r="D16" s="225"/>
      <c r="E16" s="229"/>
      <c r="F16" s="230"/>
      <c r="G16" s="231"/>
      <c r="H16" s="82" t="s">
        <v>32</v>
      </c>
      <c r="I16" s="82" t="s">
        <v>33</v>
      </c>
      <c r="J16" s="82" t="s">
        <v>4</v>
      </c>
      <c r="K16" s="82"/>
      <c r="L16" s="82" t="s">
        <v>34</v>
      </c>
      <c r="M16" s="83" t="s">
        <v>14</v>
      </c>
      <c r="N16" s="84"/>
      <c r="O16" s="85"/>
      <c r="P16" s="86"/>
      <c r="Q16" s="87"/>
      <c r="R16" s="45"/>
    </row>
    <row r="17" spans="1:23" s="4" customFormat="1" ht="30" customHeight="1" thickTop="1">
      <c r="A17" s="75"/>
      <c r="B17" s="88">
        <v>1</v>
      </c>
      <c r="C17" s="232" t="s">
        <v>35</v>
      </c>
      <c r="D17" s="233"/>
      <c r="E17" s="232" t="s">
        <v>36</v>
      </c>
      <c r="F17" s="234"/>
      <c r="G17" s="233"/>
      <c r="H17" s="89">
        <f>'LOAD LIST'!G78/1000</f>
        <v>44.994999999999997</v>
      </c>
      <c r="I17" s="90">
        <f>'LOAD LIST'!H78/1000</f>
        <v>14.789141312522943</v>
      </c>
      <c r="J17" s="90">
        <f>SQRT(H17^2+I17^2)</f>
        <v>47.363157894736837</v>
      </c>
      <c r="K17" s="91">
        <f>H17/J17</f>
        <v>0.95000000000000007</v>
      </c>
      <c r="L17" s="92">
        <f>J17/0.11</f>
        <v>430.5741626794258</v>
      </c>
      <c r="M17" s="92">
        <v>1250</v>
      </c>
      <c r="N17" s="93"/>
      <c r="O17" s="94"/>
      <c r="P17" s="94"/>
      <c r="Q17" s="95"/>
      <c r="R17" s="5"/>
    </row>
    <row r="18" spans="1:23" s="4" customFormat="1" ht="30" customHeight="1">
      <c r="A18" s="28"/>
      <c r="B18" s="47"/>
      <c r="C18" s="96"/>
      <c r="D18" s="97"/>
      <c r="E18" s="48"/>
      <c r="F18" s="97"/>
      <c r="G18" s="98"/>
      <c r="H18" s="49"/>
      <c r="I18" s="49"/>
      <c r="J18" s="50"/>
      <c r="K18" s="50"/>
      <c r="L18" s="49"/>
      <c r="M18" s="51"/>
      <c r="N18" s="99"/>
      <c r="O18" s="100"/>
      <c r="P18" s="100"/>
      <c r="Q18" s="101"/>
      <c r="R18" s="5"/>
    </row>
    <row r="19" spans="1:23" s="4" customFormat="1" ht="30" customHeight="1">
      <c r="A19" s="28"/>
      <c r="B19" s="102"/>
      <c r="C19" s="103"/>
      <c r="D19" s="52"/>
      <c r="E19" s="53"/>
      <c r="F19" s="104"/>
      <c r="G19" s="105"/>
      <c r="H19" s="54"/>
      <c r="I19" s="55"/>
      <c r="J19" s="55"/>
      <c r="K19" s="55"/>
      <c r="L19" s="55"/>
      <c r="M19" s="55"/>
      <c r="N19" s="106"/>
      <c r="O19" s="104"/>
      <c r="P19" s="104"/>
      <c r="Q19" s="107"/>
      <c r="R19" s="5"/>
    </row>
    <row r="20" spans="1:23" s="4" customFormat="1" ht="17.25" customHeight="1" thickBot="1">
      <c r="A20" s="28"/>
      <c r="B20" s="56"/>
      <c r="C20" s="57"/>
      <c r="D20" s="57"/>
      <c r="E20" s="57"/>
      <c r="F20" s="58"/>
      <c r="G20" s="58"/>
      <c r="H20" s="58"/>
      <c r="I20" s="58"/>
      <c r="J20" s="58"/>
      <c r="K20" s="58"/>
      <c r="L20" s="58"/>
      <c r="M20" s="57"/>
      <c r="N20" s="58"/>
      <c r="O20" s="57"/>
      <c r="P20" s="57"/>
      <c r="Q20" s="59"/>
      <c r="R20" s="5"/>
    </row>
    <row r="21" spans="1:23" s="4" customFormat="1" ht="13.5" thickTop="1">
      <c r="A21" s="28"/>
      <c r="B21" s="29"/>
      <c r="R21" s="5"/>
    </row>
    <row r="22" spans="1:23" s="8" customFormat="1" ht="30" customHeight="1">
      <c r="A22" s="60"/>
      <c r="B22" s="61"/>
      <c r="R22" s="7"/>
    </row>
    <row r="23" spans="1:23" s="61" customFormat="1" ht="30" customHeight="1">
      <c r="A23" s="60"/>
      <c r="F23" s="180" t="s">
        <v>106</v>
      </c>
      <c r="G23" s="180"/>
      <c r="H23" s="180"/>
      <c r="I23" s="181">
        <v>100</v>
      </c>
      <c r="J23" s="180" t="s">
        <v>4</v>
      </c>
      <c r="K23" s="180" t="s">
        <v>25</v>
      </c>
      <c r="L23" s="182">
        <f>K17</f>
        <v>0.95000000000000007</v>
      </c>
      <c r="M23" s="180" t="s">
        <v>26</v>
      </c>
      <c r="N23" s="180"/>
      <c r="R23" s="73"/>
    </row>
    <row r="24" spans="1:23" s="8" customFormat="1" ht="30" customHeight="1">
      <c r="A24" s="60"/>
      <c r="C24" s="70" t="s">
        <v>1</v>
      </c>
      <c r="D24" s="237" t="s">
        <v>107</v>
      </c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</row>
    <row r="25" spans="1:23" s="4" customFormat="1" ht="30" customHeight="1">
      <c r="A25" s="62"/>
      <c r="B25" s="42"/>
      <c r="C25" s="63"/>
      <c r="D25" s="63"/>
      <c r="E25" s="63"/>
      <c r="F25" s="63"/>
      <c r="G25" s="64"/>
      <c r="H25" s="64"/>
      <c r="I25" s="64"/>
      <c r="J25" s="65"/>
      <c r="K25" s="65"/>
      <c r="L25" s="65"/>
      <c r="M25" s="66"/>
      <c r="N25" s="66"/>
      <c r="O25" s="64"/>
      <c r="P25" s="64"/>
      <c r="Q25" s="64"/>
      <c r="R25" s="5"/>
      <c r="U25" s="3"/>
      <c r="V25" s="67" t="e">
        <f>#REF!</f>
        <v>#REF!</v>
      </c>
      <c r="W25" s="68" t="e">
        <f>#REF!</f>
        <v>#REF!</v>
      </c>
    </row>
    <row r="26" spans="1:23" s="4" customFormat="1" ht="30" customHeight="1">
      <c r="A26" s="62"/>
      <c r="B26" s="69"/>
      <c r="C26" s="70" t="s">
        <v>2</v>
      </c>
      <c r="D26" s="237" t="s">
        <v>40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8"/>
      <c r="V26" s="67" t="e">
        <f>#REF!</f>
        <v>#REF!</v>
      </c>
      <c r="W26" s="68" t="e">
        <f>#REF!</f>
        <v>#REF!</v>
      </c>
    </row>
    <row r="27" spans="1:23" s="4" customFormat="1" ht="30" customHeight="1">
      <c r="A27" s="62"/>
      <c r="B27" s="69"/>
      <c r="C27" s="70"/>
      <c r="D27" s="71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64"/>
      <c r="R27" s="2"/>
      <c r="S27" s="1"/>
    </row>
    <row r="28" spans="1:23" s="4" customFormat="1" ht="30" customHeight="1">
      <c r="A28" s="62"/>
      <c r="B28" s="69"/>
      <c r="C28" s="70" t="s">
        <v>105</v>
      </c>
      <c r="D28" s="237" t="s">
        <v>39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8"/>
      <c r="S28" s="1"/>
    </row>
    <row r="29" spans="1:23" s="4" customFormat="1" ht="30" customHeight="1">
      <c r="A29" s="62"/>
      <c r="B29" s="69"/>
      <c r="C29" s="70"/>
      <c r="D29" s="71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64"/>
      <c r="R29" s="2"/>
      <c r="S29" s="1"/>
    </row>
    <row r="30" spans="1:23" s="4" customFormat="1" ht="30" customHeight="1">
      <c r="A30" s="62"/>
      <c r="B30" s="69"/>
      <c r="C30" s="63"/>
      <c r="D30" s="63"/>
      <c r="E30" s="63"/>
      <c r="F30" s="63"/>
      <c r="G30" s="64"/>
      <c r="H30" s="64"/>
      <c r="I30" s="64"/>
      <c r="J30" s="64"/>
      <c r="K30" s="65"/>
      <c r="L30" s="66"/>
      <c r="M30" s="66"/>
      <c r="N30" s="66"/>
      <c r="O30" s="64"/>
      <c r="P30" s="64"/>
      <c r="Q30" s="64"/>
      <c r="R30" s="2"/>
      <c r="S30" s="1"/>
    </row>
    <row r="31" spans="1:23" s="4" customFormat="1" ht="30" customHeight="1">
      <c r="A31" s="62"/>
      <c r="B31" s="69"/>
      <c r="C31" s="63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R31" s="5"/>
    </row>
    <row r="32" spans="1:23" s="4" customFormat="1" ht="30" customHeight="1">
      <c r="A32" s="62"/>
      <c r="B32" s="69"/>
      <c r="C32" s="63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R32" s="5"/>
    </row>
    <row r="33" spans="1:18" s="4" customFormat="1" ht="30" customHeight="1">
      <c r="A33" s="62"/>
      <c r="B33" s="69"/>
      <c r="C33" s="63"/>
      <c r="D33" s="236"/>
      <c r="E33" s="236"/>
      <c r="F33" s="236"/>
      <c r="G33" s="236"/>
      <c r="H33" s="236"/>
      <c r="I33" s="235"/>
      <c r="J33" s="235"/>
      <c r="K33" s="235"/>
      <c r="L33" s="235"/>
      <c r="M33" s="235"/>
      <c r="R33" s="5"/>
    </row>
    <row r="34" spans="1:18" s="4" customFormat="1" ht="30" customHeight="1">
      <c r="A34" s="28"/>
      <c r="B34" s="29"/>
      <c r="D34" s="236"/>
      <c r="E34" s="236"/>
      <c r="F34" s="236"/>
      <c r="G34" s="236"/>
      <c r="H34" s="236"/>
      <c r="I34" s="235"/>
      <c r="J34" s="235"/>
      <c r="K34" s="235"/>
      <c r="L34" s="235"/>
      <c r="M34" s="235"/>
      <c r="R34" s="5"/>
    </row>
    <row r="35" spans="1:18" s="4" customFormat="1" ht="30" customHeight="1">
      <c r="A35" s="28"/>
      <c r="B35" s="29"/>
      <c r="R35" s="5"/>
    </row>
    <row r="36" spans="1:18" s="4" customFormat="1" ht="30" customHeight="1">
      <c r="A36" s="28"/>
      <c r="B36" s="29"/>
      <c r="R36" s="5"/>
    </row>
    <row r="37" spans="1:18" s="4" customFormat="1" ht="30" customHeight="1">
      <c r="A37" s="28"/>
      <c r="B37" s="29"/>
      <c r="R37" s="5"/>
    </row>
    <row r="38" spans="1:18" s="4" customFormat="1" ht="30" customHeight="1">
      <c r="A38" s="28"/>
      <c r="B38" s="29"/>
      <c r="R38" s="5"/>
    </row>
    <row r="39" spans="1:18" s="4" customFormat="1" ht="30" customHeight="1">
      <c r="A39" s="28"/>
      <c r="B39" s="29"/>
      <c r="R39" s="5"/>
    </row>
    <row r="40" spans="1:18" s="4" customFormat="1" ht="30" customHeight="1">
      <c r="A40" s="28"/>
      <c r="B40" s="29"/>
      <c r="R40" s="5"/>
    </row>
    <row r="41" spans="1:18" s="4" customFormat="1" ht="30" customHeight="1">
      <c r="A41" s="28"/>
      <c r="B41" s="29"/>
      <c r="R41" s="5"/>
    </row>
    <row r="42" spans="1:18" s="4" customFormat="1" ht="30" customHeight="1">
      <c r="A42" s="28"/>
      <c r="B42" s="29"/>
      <c r="H42" s="1"/>
      <c r="I42" s="1"/>
      <c r="R42" s="5"/>
    </row>
    <row r="43" spans="1:18" s="4" customFormat="1" ht="30" customHeight="1">
      <c r="A43" s="28"/>
      <c r="B43" s="29"/>
      <c r="H43" s="1"/>
      <c r="I43" s="1"/>
      <c r="R43" s="5"/>
    </row>
    <row r="44" spans="1:18" s="4" customFormat="1" ht="30" customHeight="1">
      <c r="A44" s="28"/>
      <c r="B44" s="29"/>
      <c r="H44" s="1"/>
      <c r="I44" s="1"/>
      <c r="R44" s="5"/>
    </row>
    <row r="45" spans="1:18" s="4" customFormat="1" ht="30" customHeight="1">
      <c r="A45" s="28"/>
      <c r="B45" s="29"/>
      <c r="H45" s="1"/>
      <c r="I45" s="1"/>
      <c r="R45" s="5"/>
    </row>
    <row r="46" spans="1:18" ht="30" customHeight="1">
      <c r="A46" s="28"/>
      <c r="B46" s="2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/>
    </row>
    <row r="47" spans="1:18" ht="30" customHeight="1">
      <c r="A47" s="28"/>
      <c r="B47" s="2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</row>
    <row r="48" spans="1:18" ht="13.5" thickBo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4:7">
      <c r="G49" s="108"/>
    </row>
    <row r="54" spans="4:7" ht="15">
      <c r="D54" s="72">
        <v>0</v>
      </c>
      <c r="E54" s="6">
        <v>2</v>
      </c>
    </row>
    <row r="55" spans="4:7" ht="15">
      <c r="D55" s="6">
        <v>0.25</v>
      </c>
      <c r="E55" s="6">
        <v>2</v>
      </c>
    </row>
    <row r="56" spans="4:7" ht="15">
      <c r="D56" s="6">
        <v>0.32</v>
      </c>
      <c r="E56" s="6">
        <v>2</v>
      </c>
    </row>
    <row r="57" spans="4:7" ht="15">
      <c r="D57" s="6">
        <v>0.4</v>
      </c>
      <c r="E57" s="6">
        <v>2</v>
      </c>
    </row>
    <row r="58" spans="4:7" ht="15">
      <c r="D58" s="6">
        <v>0.8</v>
      </c>
      <c r="E58" s="6">
        <v>2</v>
      </c>
    </row>
    <row r="59" spans="4:7" ht="15">
      <c r="D59" s="6">
        <v>1</v>
      </c>
      <c r="E59" s="6">
        <v>2</v>
      </c>
    </row>
    <row r="60" spans="4:7" ht="15">
      <c r="D60" s="6">
        <v>1.25</v>
      </c>
      <c r="E60" s="6">
        <v>2</v>
      </c>
    </row>
    <row r="61" spans="4:7" ht="15">
      <c r="D61" s="6">
        <v>2</v>
      </c>
      <c r="E61" s="6">
        <v>3.2</v>
      </c>
    </row>
    <row r="62" spans="4:7" ht="15">
      <c r="D62" s="6">
        <v>3.2</v>
      </c>
      <c r="E62" s="6">
        <v>4</v>
      </c>
    </row>
    <row r="63" spans="4:7" ht="15">
      <c r="D63" s="6">
        <v>4</v>
      </c>
      <c r="E63" s="6">
        <v>6.3</v>
      </c>
    </row>
    <row r="64" spans="4:7" ht="15">
      <c r="D64" s="6">
        <v>6.3</v>
      </c>
      <c r="E64" s="6">
        <v>6</v>
      </c>
    </row>
    <row r="65" spans="4:5" ht="15">
      <c r="D65" s="6">
        <v>6</v>
      </c>
      <c r="E65" s="6">
        <v>10</v>
      </c>
    </row>
    <row r="66" spans="4:5" ht="15">
      <c r="D66" s="6">
        <v>10</v>
      </c>
      <c r="E66" s="6">
        <v>16</v>
      </c>
    </row>
    <row r="67" spans="4:5" ht="15">
      <c r="D67" s="6">
        <v>16</v>
      </c>
      <c r="E67" s="6">
        <v>20</v>
      </c>
    </row>
    <row r="68" spans="4:5" ht="15">
      <c r="D68" s="6">
        <v>20</v>
      </c>
      <c r="E68" s="6">
        <v>25</v>
      </c>
    </row>
    <row r="69" spans="4:5" ht="15">
      <c r="D69" s="6">
        <v>25</v>
      </c>
      <c r="E69" s="6">
        <v>32</v>
      </c>
    </row>
    <row r="70" spans="4:5" ht="15">
      <c r="D70" s="6">
        <v>32</v>
      </c>
      <c r="E70" s="6">
        <v>50</v>
      </c>
    </row>
    <row r="71" spans="4:5" ht="15">
      <c r="D71" s="6">
        <v>50</v>
      </c>
      <c r="E71" s="6">
        <v>63</v>
      </c>
    </row>
    <row r="72" spans="4:5" ht="15">
      <c r="D72" s="6">
        <v>63</v>
      </c>
      <c r="E72" s="6">
        <v>80</v>
      </c>
    </row>
    <row r="73" spans="4:5" ht="15">
      <c r="D73" s="6">
        <v>80</v>
      </c>
      <c r="E73" s="6">
        <v>100</v>
      </c>
    </row>
    <row r="74" spans="4:5" ht="15">
      <c r="D74" s="6">
        <v>100</v>
      </c>
      <c r="E74" s="6">
        <v>125</v>
      </c>
    </row>
    <row r="75" spans="4:5" ht="15">
      <c r="D75" s="6">
        <v>125</v>
      </c>
      <c r="E75" s="6">
        <v>160</v>
      </c>
    </row>
    <row r="76" spans="4:5" ht="15">
      <c r="D76" s="6">
        <v>160</v>
      </c>
      <c r="E76" s="6">
        <v>200</v>
      </c>
    </row>
    <row r="77" spans="4:5" ht="15">
      <c r="D77" s="6">
        <v>200</v>
      </c>
      <c r="E77" s="6">
        <v>250</v>
      </c>
    </row>
    <row r="78" spans="4:5" ht="15">
      <c r="D78" s="6">
        <v>250</v>
      </c>
      <c r="E78" s="6">
        <v>315</v>
      </c>
    </row>
    <row r="79" spans="4:5" ht="15">
      <c r="D79" s="6">
        <v>315</v>
      </c>
      <c r="E79" s="72"/>
    </row>
  </sheetData>
  <mergeCells count="18">
    <mergeCell ref="D24:R24"/>
    <mergeCell ref="D26:R26"/>
    <mergeCell ref="D28:R28"/>
    <mergeCell ref="E27:P27"/>
    <mergeCell ref="E29:P29"/>
    <mergeCell ref="I34:M34"/>
    <mergeCell ref="D31:H31"/>
    <mergeCell ref="D32:H32"/>
    <mergeCell ref="D33:H33"/>
    <mergeCell ref="D34:H34"/>
    <mergeCell ref="I31:M31"/>
    <mergeCell ref="I32:M32"/>
    <mergeCell ref="I33:M33"/>
    <mergeCell ref="F13:M13"/>
    <mergeCell ref="B15:D16"/>
    <mergeCell ref="E15:G16"/>
    <mergeCell ref="C17:D17"/>
    <mergeCell ref="E17:G17"/>
  </mergeCells>
  <printOptions horizontalCentered="1"/>
  <pageMargins left="0.25" right="0.25" top="0.5" bottom="0.5" header="1.05" footer="0.511811023622047"/>
  <pageSetup paperSize="9" scale="67" firstPageNumber="3" orientation="portrait" useFirstPageNumber="1" r:id="rId1"/>
  <headerFooter alignWithMargins="0">
    <oddHeader xml:space="preserve">&amp;R&amp;P        OF      5         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"/>
  <sheetViews>
    <sheetView showGridLines="0" tabSelected="1" view="pageBreakPreview" zoomScaleSheetLayoutView="100" workbookViewId="0">
      <pane xSplit="1" ySplit="14" topLeftCell="B15" activePane="bottomRight" state="frozen"/>
      <selection activeCell="M39" sqref="M39"/>
      <selection pane="topRight" activeCell="M39" sqref="M39"/>
      <selection pane="bottomLeft" activeCell="M39" sqref="M39"/>
      <selection pane="bottomRight" activeCell="D15" sqref="D15"/>
    </sheetView>
  </sheetViews>
  <sheetFormatPr defaultColWidth="7" defaultRowHeight="17.25" customHeight="1"/>
  <cols>
    <col min="1" max="2" width="4.28515625" style="35" customWidth="1"/>
    <col min="3" max="3" width="45.140625" style="35" customWidth="1"/>
    <col min="4" max="4" width="4.42578125" style="35" customWidth="1"/>
    <col min="5" max="5" width="9.140625" style="30" customWidth="1"/>
    <col min="6" max="6" width="6.7109375" style="30" customWidth="1"/>
    <col min="7" max="8" width="6.85546875" style="30" customWidth="1"/>
    <col min="9" max="9" width="8.28515625" style="30" customWidth="1"/>
    <col min="10" max="10" width="9" style="30" customWidth="1"/>
    <col min="11" max="11" width="8" style="30" customWidth="1"/>
    <col min="12" max="12" width="8.5703125" style="30" customWidth="1"/>
    <col min="13" max="13" width="9.5703125" style="36" customWidth="1"/>
    <col min="14" max="14" width="5.42578125" style="30" customWidth="1"/>
    <col min="15" max="15" width="7.140625" style="30" customWidth="1"/>
    <col min="16" max="16" width="8.28515625" style="30" customWidth="1"/>
    <col min="17" max="17" width="6.28515625" style="30" customWidth="1"/>
    <col min="18" max="16384" width="7" style="30"/>
  </cols>
  <sheetData>
    <row r="1" spans="1:40" s="146" customFormat="1" ht="14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s="146" customFormat="1" ht="14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s="146" customFormat="1" ht="14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</row>
    <row r="4" spans="1:40" s="146" customFormat="1" ht="14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</row>
    <row r="5" spans="1:40" s="146" customFormat="1" ht="14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</row>
    <row r="6" spans="1:40" s="146" customFormat="1" ht="14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</row>
    <row r="7" spans="1:40" s="146" customFormat="1" ht="14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40" s="146" customFormat="1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s="146" customFormat="1" ht="14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s="146" customFormat="1" ht="15" thickBo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1:40" s="146" customFormat="1" ht="15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</row>
    <row r="12" spans="1:40" s="9" customFormat="1" ht="17.25" customHeight="1">
      <c r="A12" s="245" t="s">
        <v>20</v>
      </c>
      <c r="B12" s="248" t="s">
        <v>27</v>
      </c>
      <c r="C12" s="10"/>
      <c r="D12" s="242" t="s">
        <v>45</v>
      </c>
      <c r="E12" s="11"/>
      <c r="F12" s="12"/>
      <c r="G12" s="12"/>
      <c r="H12" s="12"/>
      <c r="I12" s="12" t="s">
        <v>6</v>
      </c>
      <c r="J12" s="12"/>
      <c r="K12" s="12"/>
      <c r="L12" s="13"/>
      <c r="M12" s="139"/>
      <c r="N12" s="251" t="s">
        <v>7</v>
      </c>
      <c r="O12" s="252"/>
      <c r="P12" s="252"/>
      <c r="Q12" s="253"/>
      <c r="R12" s="174"/>
    </row>
    <row r="13" spans="1:40" s="9" customFormat="1" ht="17.25" customHeight="1">
      <c r="A13" s="246"/>
      <c r="B13" s="249"/>
      <c r="C13" s="14" t="s">
        <v>5</v>
      </c>
      <c r="D13" s="243"/>
      <c r="E13" s="15" t="s">
        <v>22</v>
      </c>
      <c r="F13" s="15" t="s">
        <v>24</v>
      </c>
      <c r="G13" s="16" t="s">
        <v>16</v>
      </c>
      <c r="H13" s="16" t="s">
        <v>17</v>
      </c>
      <c r="I13" s="16" t="s">
        <v>3</v>
      </c>
      <c r="J13" s="15" t="s">
        <v>12</v>
      </c>
      <c r="K13" s="15" t="s">
        <v>9</v>
      </c>
      <c r="L13" s="15" t="s">
        <v>10</v>
      </c>
      <c r="M13" s="140" t="s">
        <v>21</v>
      </c>
      <c r="N13" s="254"/>
      <c r="O13" s="255"/>
      <c r="P13" s="255"/>
      <c r="Q13" s="256"/>
      <c r="R13" s="174"/>
    </row>
    <row r="14" spans="1:40" s="9" customFormat="1" ht="17.25" customHeight="1" thickBot="1">
      <c r="A14" s="247"/>
      <c r="B14" s="250"/>
      <c r="C14" s="17"/>
      <c r="D14" s="244"/>
      <c r="E14" s="17" t="s">
        <v>23</v>
      </c>
      <c r="F14" s="17" t="s">
        <v>8</v>
      </c>
      <c r="G14" s="18" t="s">
        <v>19</v>
      </c>
      <c r="H14" s="18" t="s">
        <v>18</v>
      </c>
      <c r="I14" s="18" t="s">
        <v>15</v>
      </c>
      <c r="J14" s="17" t="s">
        <v>13</v>
      </c>
      <c r="K14" s="17" t="s">
        <v>14</v>
      </c>
      <c r="L14" s="17" t="s">
        <v>11</v>
      </c>
      <c r="M14" s="141"/>
      <c r="N14" s="257"/>
      <c r="O14" s="258"/>
      <c r="P14" s="258"/>
      <c r="Q14" s="259"/>
      <c r="R14" s="174"/>
    </row>
    <row r="15" spans="1:40" s="19" customFormat="1" ht="24.95" customHeight="1">
      <c r="A15" s="20">
        <v>1</v>
      </c>
      <c r="B15" s="115" t="s">
        <v>99</v>
      </c>
      <c r="C15" s="111" t="s">
        <v>57</v>
      </c>
      <c r="D15" s="114" t="s">
        <v>46</v>
      </c>
      <c r="E15" s="112">
        <v>1</v>
      </c>
      <c r="F15" s="113">
        <v>110</v>
      </c>
      <c r="G15" s="113">
        <v>3000</v>
      </c>
      <c r="H15" s="24">
        <f t="shared" ref="H15:H19" si="0">G15*TAN(ACOS(I15))</f>
        <v>986.05231553658962</v>
      </c>
      <c r="I15" s="23">
        <v>0.95</v>
      </c>
      <c r="J15" s="25">
        <f t="shared" ref="J15:J19" si="1">G15/F15/I15</f>
        <v>28.708133971291868</v>
      </c>
      <c r="K15" s="26">
        <f>LOOKUP(1.25*J15,TOTAL!$D$54:$D$79,TOTAL!$E$54:$E$79)</f>
        <v>50</v>
      </c>
      <c r="L15" s="26"/>
      <c r="M15" s="27" t="s">
        <v>74</v>
      </c>
      <c r="N15" s="260"/>
      <c r="O15" s="261"/>
      <c r="P15" s="261"/>
      <c r="Q15" s="262"/>
      <c r="R15" s="179"/>
      <c r="S15" s="19">
        <f>E15*G15</f>
        <v>3000</v>
      </c>
      <c r="T15" s="19">
        <f>E15*H15</f>
        <v>986.05231553658962</v>
      </c>
    </row>
    <row r="16" spans="1:40" s="19" customFormat="1" ht="24.95" customHeight="1">
      <c r="A16" s="20">
        <v>2</v>
      </c>
      <c r="B16" s="115" t="s">
        <v>99</v>
      </c>
      <c r="C16" s="111" t="s">
        <v>58</v>
      </c>
      <c r="D16" s="114" t="s">
        <v>46</v>
      </c>
      <c r="E16" s="112">
        <v>1</v>
      </c>
      <c r="F16" s="113">
        <v>110</v>
      </c>
      <c r="G16" s="113">
        <v>300</v>
      </c>
      <c r="H16" s="24">
        <f t="shared" si="0"/>
        <v>98.605231553658967</v>
      </c>
      <c r="I16" s="23">
        <v>0.95</v>
      </c>
      <c r="J16" s="25">
        <f t="shared" ref="J16:J18" si="2">G16/F16/I16</f>
        <v>2.8708133971291865</v>
      </c>
      <c r="K16" s="26">
        <f>LOOKUP(1.25*J16,TOTAL!$D$54:$D$79,TOTAL!$E$54:$E$79)</f>
        <v>4</v>
      </c>
      <c r="L16" s="26"/>
      <c r="M16" s="27" t="s">
        <v>74</v>
      </c>
      <c r="N16" s="239"/>
      <c r="O16" s="240"/>
      <c r="P16" s="240"/>
      <c r="Q16" s="241"/>
      <c r="R16" s="179"/>
      <c r="S16" s="19">
        <f t="shared" ref="S16:S77" si="3">E16*G16</f>
        <v>300</v>
      </c>
      <c r="T16" s="19">
        <f t="shared" ref="T16:T77" si="4">E16*H16</f>
        <v>98.605231553658967</v>
      </c>
    </row>
    <row r="17" spans="1:20" s="19" customFormat="1" ht="24.95" customHeight="1">
      <c r="A17" s="20">
        <v>3</v>
      </c>
      <c r="B17" s="115" t="s">
        <v>99</v>
      </c>
      <c r="C17" s="111" t="s">
        <v>59</v>
      </c>
      <c r="D17" s="114" t="s">
        <v>46</v>
      </c>
      <c r="E17" s="112">
        <v>1</v>
      </c>
      <c r="F17" s="113">
        <v>110</v>
      </c>
      <c r="G17" s="113">
        <v>300</v>
      </c>
      <c r="H17" s="24">
        <f t="shared" si="0"/>
        <v>98.605231553658967</v>
      </c>
      <c r="I17" s="23">
        <v>0.95</v>
      </c>
      <c r="J17" s="25">
        <f t="shared" si="2"/>
        <v>2.8708133971291865</v>
      </c>
      <c r="K17" s="26">
        <f>LOOKUP(1.25*J17,TOTAL!$D$54:$D$79,TOTAL!$E$54:$E$79)</f>
        <v>4</v>
      </c>
      <c r="L17" s="26"/>
      <c r="M17" s="27" t="s">
        <v>74</v>
      </c>
      <c r="N17" s="239"/>
      <c r="O17" s="240"/>
      <c r="P17" s="240"/>
      <c r="Q17" s="241"/>
      <c r="R17" s="179"/>
      <c r="S17" s="19">
        <f t="shared" si="3"/>
        <v>300</v>
      </c>
      <c r="T17" s="19">
        <f t="shared" si="4"/>
        <v>98.605231553658967</v>
      </c>
    </row>
    <row r="18" spans="1:20" s="19" customFormat="1" ht="24.95" customHeight="1">
      <c r="A18" s="20">
        <v>4</v>
      </c>
      <c r="B18" s="115" t="s">
        <v>99</v>
      </c>
      <c r="C18" s="111" t="s">
        <v>64</v>
      </c>
      <c r="D18" s="114" t="s">
        <v>46</v>
      </c>
      <c r="E18" s="112">
        <v>1</v>
      </c>
      <c r="F18" s="113">
        <v>110</v>
      </c>
      <c r="G18" s="113">
        <v>100</v>
      </c>
      <c r="H18" s="24">
        <f t="shared" si="0"/>
        <v>32.868410517886318</v>
      </c>
      <c r="I18" s="23">
        <v>0.95</v>
      </c>
      <c r="J18" s="25">
        <f t="shared" si="2"/>
        <v>0.9569377990430622</v>
      </c>
      <c r="K18" s="26">
        <f>LOOKUP(1.25*J18,TOTAL!$D$54:$D$79,TOTAL!$E$54:$E$79)</f>
        <v>2</v>
      </c>
      <c r="L18" s="26"/>
      <c r="M18" s="27" t="s">
        <v>66</v>
      </c>
      <c r="N18" s="239"/>
      <c r="O18" s="240"/>
      <c r="P18" s="240"/>
      <c r="Q18" s="241"/>
      <c r="R18" s="179"/>
      <c r="S18" s="19">
        <f t="shared" si="3"/>
        <v>100</v>
      </c>
      <c r="T18" s="19">
        <f t="shared" si="4"/>
        <v>32.868410517886318</v>
      </c>
    </row>
    <row r="19" spans="1:20" s="19" customFormat="1" ht="24.95" customHeight="1">
      <c r="A19" s="20">
        <v>5</v>
      </c>
      <c r="B19" s="115" t="s">
        <v>99</v>
      </c>
      <c r="C19" s="111" t="s">
        <v>64</v>
      </c>
      <c r="D19" s="114" t="s">
        <v>46</v>
      </c>
      <c r="E19" s="112">
        <v>1</v>
      </c>
      <c r="F19" s="113">
        <v>110</v>
      </c>
      <c r="G19" s="113">
        <v>100</v>
      </c>
      <c r="H19" s="24">
        <f t="shared" si="0"/>
        <v>32.868410517886318</v>
      </c>
      <c r="I19" s="23">
        <v>0.95</v>
      </c>
      <c r="J19" s="25">
        <f t="shared" si="1"/>
        <v>0.9569377990430622</v>
      </c>
      <c r="K19" s="26">
        <f>LOOKUP(1.25*J19,TOTAL!$D$54:$D$79,TOTAL!$E$54:$E$79)</f>
        <v>2</v>
      </c>
      <c r="L19" s="26"/>
      <c r="M19" s="27" t="s">
        <v>66</v>
      </c>
      <c r="N19" s="239"/>
      <c r="O19" s="240"/>
      <c r="P19" s="240"/>
      <c r="Q19" s="241"/>
      <c r="R19" s="179"/>
      <c r="S19" s="19">
        <f t="shared" si="3"/>
        <v>100</v>
      </c>
      <c r="T19" s="19">
        <f t="shared" si="4"/>
        <v>32.868410517886318</v>
      </c>
    </row>
    <row r="20" spans="1:20" s="19" customFormat="1" ht="24.95" customHeight="1">
      <c r="A20" s="20">
        <v>6</v>
      </c>
      <c r="B20" s="115" t="s">
        <v>99</v>
      </c>
      <c r="C20" s="111" t="s">
        <v>41</v>
      </c>
      <c r="D20" s="114" t="s">
        <v>46</v>
      </c>
      <c r="E20" s="112">
        <v>0.5</v>
      </c>
      <c r="F20" s="113">
        <v>110</v>
      </c>
      <c r="G20" s="113">
        <v>6400</v>
      </c>
      <c r="H20" s="24">
        <f t="shared" ref="H20:H21" si="5">G20*TAN(ACOS(I20))</f>
        <v>2103.5782731447243</v>
      </c>
      <c r="I20" s="23">
        <v>0.95</v>
      </c>
      <c r="J20" s="25">
        <f t="shared" ref="J20:J21" si="6">G20/F20/I20</f>
        <v>61.244019138755981</v>
      </c>
      <c r="K20" s="26">
        <f>LOOKUP(1.25*J20,TOTAL!$D$54:$D$79,TOTAL!$E$54:$E$79)</f>
        <v>80</v>
      </c>
      <c r="L20" s="26"/>
      <c r="M20" s="27" t="s">
        <v>74</v>
      </c>
      <c r="N20" s="239"/>
      <c r="O20" s="240"/>
      <c r="P20" s="240"/>
      <c r="Q20" s="241"/>
      <c r="R20" s="179"/>
      <c r="S20" s="19">
        <f t="shared" si="3"/>
        <v>3200</v>
      </c>
      <c r="T20" s="19">
        <f t="shared" si="4"/>
        <v>1051.7891365723622</v>
      </c>
    </row>
    <row r="21" spans="1:20" s="19" customFormat="1" ht="24.95" customHeight="1">
      <c r="A21" s="20">
        <v>7</v>
      </c>
      <c r="B21" s="115" t="s">
        <v>99</v>
      </c>
      <c r="C21" s="111" t="s">
        <v>41</v>
      </c>
      <c r="D21" s="114" t="s">
        <v>46</v>
      </c>
      <c r="E21" s="112">
        <v>0.5</v>
      </c>
      <c r="F21" s="113">
        <v>110</v>
      </c>
      <c r="G21" s="113">
        <v>6400</v>
      </c>
      <c r="H21" s="24">
        <f t="shared" si="5"/>
        <v>2103.5782731447243</v>
      </c>
      <c r="I21" s="23">
        <v>0.95</v>
      </c>
      <c r="J21" s="25">
        <f t="shared" si="6"/>
        <v>61.244019138755981</v>
      </c>
      <c r="K21" s="26">
        <f>LOOKUP(1.25*J21,TOTAL!$D$54:$D$79,TOTAL!$E$54:$E$79)</f>
        <v>80</v>
      </c>
      <c r="L21" s="26"/>
      <c r="M21" s="27" t="s">
        <v>74</v>
      </c>
      <c r="N21" s="239"/>
      <c r="O21" s="240"/>
      <c r="P21" s="240"/>
      <c r="Q21" s="241"/>
      <c r="R21" s="179"/>
      <c r="S21" s="19">
        <f t="shared" si="3"/>
        <v>3200</v>
      </c>
      <c r="T21" s="19">
        <f t="shared" si="4"/>
        <v>1051.7891365723622</v>
      </c>
    </row>
    <row r="22" spans="1:20" s="19" customFormat="1" ht="24.95" customHeight="1">
      <c r="A22" s="20">
        <v>8</v>
      </c>
      <c r="B22" s="115" t="s">
        <v>99</v>
      </c>
      <c r="C22" s="111" t="s">
        <v>42</v>
      </c>
      <c r="D22" s="114" t="s">
        <v>46</v>
      </c>
      <c r="E22" s="22">
        <v>0.5</v>
      </c>
      <c r="F22" s="23">
        <v>110</v>
      </c>
      <c r="G22" s="23">
        <v>3000</v>
      </c>
      <c r="H22" s="24">
        <f t="shared" ref="H22:H49" si="7">G22*TAN(ACOS(I22))</f>
        <v>986.05231553658962</v>
      </c>
      <c r="I22" s="23">
        <v>0.95</v>
      </c>
      <c r="J22" s="25">
        <f t="shared" ref="J22:J49" si="8">G22/F22/I22</f>
        <v>28.708133971291868</v>
      </c>
      <c r="K22" s="26">
        <f>LOOKUP(1.25*J22,TOTAL!$D$54:$D$79,TOTAL!$E$54:$E$79)</f>
        <v>50</v>
      </c>
      <c r="L22" s="26"/>
      <c r="M22" s="27" t="s">
        <v>74</v>
      </c>
      <c r="N22" s="239"/>
      <c r="O22" s="240"/>
      <c r="P22" s="240"/>
      <c r="Q22" s="241"/>
      <c r="R22" s="179"/>
      <c r="S22" s="19">
        <f>E22*G22</f>
        <v>1500</v>
      </c>
      <c r="T22" s="19">
        <f t="shared" si="4"/>
        <v>493.02615776829481</v>
      </c>
    </row>
    <row r="23" spans="1:20" s="19" customFormat="1" ht="24.95" customHeight="1">
      <c r="A23" s="20">
        <v>9</v>
      </c>
      <c r="B23" s="115" t="s">
        <v>99</v>
      </c>
      <c r="C23" s="111" t="s">
        <v>42</v>
      </c>
      <c r="D23" s="117" t="s">
        <v>46</v>
      </c>
      <c r="E23" s="22">
        <v>0.5</v>
      </c>
      <c r="F23" s="23">
        <v>110</v>
      </c>
      <c r="G23" s="23">
        <v>3000</v>
      </c>
      <c r="H23" s="24">
        <f t="shared" ref="H23:H25" si="9">G23*TAN(ACOS(I23))</f>
        <v>986.05231553658962</v>
      </c>
      <c r="I23" s="23">
        <v>0.95</v>
      </c>
      <c r="J23" s="25">
        <f t="shared" ref="J23:J25" si="10">G23/F23/I23</f>
        <v>28.708133971291868</v>
      </c>
      <c r="K23" s="26">
        <f>LOOKUP(1.25*J23,TOTAL!$D$54:$D$79,TOTAL!$E$54:$E$79)</f>
        <v>50</v>
      </c>
      <c r="L23" s="26"/>
      <c r="M23" s="27" t="s">
        <v>74</v>
      </c>
      <c r="N23" s="239"/>
      <c r="O23" s="240"/>
      <c r="P23" s="240"/>
      <c r="Q23" s="241"/>
      <c r="R23" s="179"/>
      <c r="S23" s="19">
        <f t="shared" si="3"/>
        <v>1500</v>
      </c>
      <c r="T23" s="19">
        <f t="shared" si="4"/>
        <v>493.02615776829481</v>
      </c>
    </row>
    <row r="24" spans="1:20" s="19" customFormat="1" ht="24.95" customHeight="1">
      <c r="A24" s="20">
        <v>10</v>
      </c>
      <c r="B24" s="74" t="s">
        <v>99</v>
      </c>
      <c r="C24" s="21" t="s">
        <v>68</v>
      </c>
      <c r="D24" s="117" t="s">
        <v>46</v>
      </c>
      <c r="E24" s="22">
        <v>1</v>
      </c>
      <c r="F24" s="23">
        <v>110</v>
      </c>
      <c r="G24" s="23">
        <v>1000</v>
      </c>
      <c r="H24" s="24">
        <f t="shared" ref="H24" si="11">G24*TAN(ACOS(I24))</f>
        <v>328.68410517886321</v>
      </c>
      <c r="I24" s="23">
        <v>0.95</v>
      </c>
      <c r="J24" s="25">
        <f t="shared" ref="J24" si="12">G24/F24/I24</f>
        <v>9.569377990430624</v>
      </c>
      <c r="K24" s="26">
        <f>LOOKUP(1.25*J24,TOTAL!$D$54:$D$79,TOTAL!$E$54:$E$79)</f>
        <v>16</v>
      </c>
      <c r="L24" s="26"/>
      <c r="M24" s="27" t="s">
        <v>66</v>
      </c>
      <c r="N24" s="239" t="s">
        <v>54</v>
      </c>
      <c r="O24" s="240"/>
      <c r="P24" s="240"/>
      <c r="Q24" s="241"/>
      <c r="R24" s="179"/>
      <c r="S24" s="19">
        <f t="shared" si="3"/>
        <v>1000</v>
      </c>
      <c r="T24" s="19">
        <f t="shared" si="4"/>
        <v>328.68410517886321</v>
      </c>
    </row>
    <row r="25" spans="1:20" s="19" customFormat="1" ht="24.95" customHeight="1">
      <c r="A25" s="20">
        <v>11</v>
      </c>
      <c r="B25" s="74" t="s">
        <v>99</v>
      </c>
      <c r="C25" s="21" t="s">
        <v>69</v>
      </c>
      <c r="D25" s="117" t="s">
        <v>46</v>
      </c>
      <c r="E25" s="22">
        <v>1</v>
      </c>
      <c r="F25" s="23">
        <v>110</v>
      </c>
      <c r="G25" s="23">
        <v>1000</v>
      </c>
      <c r="H25" s="24">
        <f t="shared" si="9"/>
        <v>328.68410517886321</v>
      </c>
      <c r="I25" s="23">
        <v>0.95</v>
      </c>
      <c r="J25" s="25">
        <f t="shared" si="10"/>
        <v>9.569377990430624</v>
      </c>
      <c r="K25" s="26">
        <f>LOOKUP(1.25*J25,TOTAL!$D$54:$D$79,TOTAL!$E$54:$E$79)</f>
        <v>16</v>
      </c>
      <c r="L25" s="26"/>
      <c r="M25" s="27" t="s">
        <v>75</v>
      </c>
      <c r="N25" s="239" t="s">
        <v>54</v>
      </c>
      <c r="O25" s="240"/>
      <c r="P25" s="240"/>
      <c r="Q25" s="241"/>
      <c r="R25" s="179"/>
      <c r="S25" s="19">
        <f t="shared" si="3"/>
        <v>1000</v>
      </c>
      <c r="T25" s="19">
        <f t="shared" si="4"/>
        <v>328.68410517886321</v>
      </c>
    </row>
    <row r="26" spans="1:20" s="19" customFormat="1" ht="24.95" customHeight="1">
      <c r="A26" s="20">
        <v>12</v>
      </c>
      <c r="B26" s="74" t="s">
        <v>99</v>
      </c>
      <c r="C26" s="21" t="s">
        <v>70</v>
      </c>
      <c r="D26" s="117" t="s">
        <v>46</v>
      </c>
      <c r="E26" s="22">
        <v>1</v>
      </c>
      <c r="F26" s="23">
        <v>110</v>
      </c>
      <c r="G26" s="23">
        <v>1000</v>
      </c>
      <c r="H26" s="24">
        <f t="shared" si="7"/>
        <v>328.68410517886321</v>
      </c>
      <c r="I26" s="23">
        <v>0.95</v>
      </c>
      <c r="J26" s="25">
        <f t="shared" si="8"/>
        <v>9.569377990430624</v>
      </c>
      <c r="K26" s="26">
        <f>LOOKUP(1.25*J26,TOTAL!$D$54:$D$79,TOTAL!$E$54:$E$79)</f>
        <v>16</v>
      </c>
      <c r="L26" s="26"/>
      <c r="M26" s="27" t="s">
        <v>76</v>
      </c>
      <c r="N26" s="239" t="s">
        <v>54</v>
      </c>
      <c r="O26" s="240"/>
      <c r="P26" s="240"/>
      <c r="Q26" s="241"/>
      <c r="R26" s="179"/>
      <c r="S26" s="19">
        <f t="shared" si="3"/>
        <v>1000</v>
      </c>
      <c r="T26" s="19">
        <f t="shared" si="4"/>
        <v>328.68410517886321</v>
      </c>
    </row>
    <row r="27" spans="1:20" s="19" customFormat="1" ht="24.95" customHeight="1">
      <c r="A27" s="20">
        <v>13</v>
      </c>
      <c r="B27" s="74" t="s">
        <v>99</v>
      </c>
      <c r="C27" s="116" t="s">
        <v>43</v>
      </c>
      <c r="D27" s="114" t="s">
        <v>46</v>
      </c>
      <c r="E27" s="112">
        <v>1</v>
      </c>
      <c r="F27" s="23">
        <v>110</v>
      </c>
      <c r="G27" s="23">
        <v>360</v>
      </c>
      <c r="H27" s="24">
        <f>G27*TAN(ACOS(I27))</f>
        <v>118.32627786439076</v>
      </c>
      <c r="I27" s="23">
        <v>0.95</v>
      </c>
      <c r="J27" s="25">
        <f t="shared" si="8"/>
        <v>3.4449760765550241</v>
      </c>
      <c r="K27" s="26">
        <f>LOOKUP(1.25*J27,TOTAL!$D$54:$D$79,TOTAL!$E$54:$E$79)</f>
        <v>6.3</v>
      </c>
      <c r="L27" s="26"/>
      <c r="M27" s="27" t="s">
        <v>66</v>
      </c>
      <c r="N27" s="239" t="s">
        <v>67</v>
      </c>
      <c r="O27" s="240"/>
      <c r="P27" s="240"/>
      <c r="Q27" s="241"/>
      <c r="R27" s="179"/>
      <c r="S27" s="19">
        <f t="shared" si="3"/>
        <v>360</v>
      </c>
      <c r="T27" s="19">
        <f t="shared" si="4"/>
        <v>118.32627786439076</v>
      </c>
    </row>
    <row r="28" spans="1:20" s="19" customFormat="1" ht="24.95" customHeight="1">
      <c r="A28" s="20">
        <v>14</v>
      </c>
      <c r="B28" s="115" t="s">
        <v>99</v>
      </c>
      <c r="C28" s="116" t="s">
        <v>43</v>
      </c>
      <c r="D28" s="114" t="s">
        <v>46</v>
      </c>
      <c r="E28" s="112">
        <v>1</v>
      </c>
      <c r="F28" s="23">
        <v>110</v>
      </c>
      <c r="G28" s="23">
        <v>360</v>
      </c>
      <c r="H28" s="24">
        <f>G28*TAN(ACOS(I28))</f>
        <v>118.32627786439076</v>
      </c>
      <c r="I28" s="23">
        <v>0.95</v>
      </c>
      <c r="J28" s="25">
        <f t="shared" ref="J28" si="13">G28/F28/I28</f>
        <v>3.4449760765550241</v>
      </c>
      <c r="K28" s="26">
        <f>LOOKUP(1.25*J28,TOTAL!$D$54:$D$79,TOTAL!$E$54:$E$79)</f>
        <v>6.3</v>
      </c>
      <c r="L28" s="26"/>
      <c r="M28" s="27" t="s">
        <v>66</v>
      </c>
      <c r="N28" s="239" t="s">
        <v>67</v>
      </c>
      <c r="O28" s="240"/>
      <c r="P28" s="240"/>
      <c r="Q28" s="241"/>
      <c r="R28" s="179"/>
      <c r="S28" s="19">
        <f t="shared" si="3"/>
        <v>360</v>
      </c>
      <c r="T28" s="19">
        <f t="shared" si="4"/>
        <v>118.32627786439076</v>
      </c>
    </row>
    <row r="29" spans="1:20" s="19" customFormat="1" ht="24.95" customHeight="1">
      <c r="A29" s="20">
        <v>15</v>
      </c>
      <c r="B29" s="115" t="s">
        <v>99</v>
      </c>
      <c r="C29" s="116" t="s">
        <v>62</v>
      </c>
      <c r="D29" s="114" t="s">
        <v>46</v>
      </c>
      <c r="E29" s="112">
        <v>1</v>
      </c>
      <c r="F29" s="23">
        <v>110</v>
      </c>
      <c r="G29" s="23">
        <v>500</v>
      </c>
      <c r="H29" s="24">
        <f t="shared" ref="H29" si="14">G29*TAN(ACOS(I29))</f>
        <v>164.3420525894316</v>
      </c>
      <c r="I29" s="23">
        <v>0.95</v>
      </c>
      <c r="J29" s="25">
        <f t="shared" ref="J29" si="15">G29/F29/I29</f>
        <v>4.784688995215312</v>
      </c>
      <c r="K29" s="26">
        <f>LOOKUP(1.25*J29,TOTAL!$D$54:$D$79,TOTAL!$E$54:$E$79)</f>
        <v>6.3</v>
      </c>
      <c r="L29" s="26"/>
      <c r="M29" s="27" t="s">
        <v>66</v>
      </c>
      <c r="N29" s="239" t="s">
        <v>67</v>
      </c>
      <c r="O29" s="240"/>
      <c r="P29" s="240"/>
      <c r="Q29" s="241"/>
      <c r="R29" s="179"/>
      <c r="S29" s="19">
        <f t="shared" si="3"/>
        <v>500</v>
      </c>
      <c r="T29" s="19">
        <f t="shared" si="4"/>
        <v>164.3420525894316</v>
      </c>
    </row>
    <row r="30" spans="1:20" s="19" customFormat="1" ht="24.95" customHeight="1">
      <c r="A30" s="20">
        <v>16</v>
      </c>
      <c r="B30" s="115" t="s">
        <v>99</v>
      </c>
      <c r="C30" s="116" t="s">
        <v>63</v>
      </c>
      <c r="D30" s="114" t="s">
        <v>46</v>
      </c>
      <c r="E30" s="112">
        <v>1</v>
      </c>
      <c r="F30" s="23">
        <v>110</v>
      </c>
      <c r="G30" s="23">
        <v>500</v>
      </c>
      <c r="H30" s="24">
        <f t="shared" si="7"/>
        <v>164.3420525894316</v>
      </c>
      <c r="I30" s="23">
        <v>0.95</v>
      </c>
      <c r="J30" s="25">
        <f t="shared" si="8"/>
        <v>4.784688995215312</v>
      </c>
      <c r="K30" s="26">
        <f>LOOKUP(1.25*J30,TOTAL!$D$54:$D$79,TOTAL!$E$54:$E$79)</f>
        <v>6.3</v>
      </c>
      <c r="L30" s="26"/>
      <c r="M30" s="27" t="s">
        <v>66</v>
      </c>
      <c r="N30" s="239" t="s">
        <v>67</v>
      </c>
      <c r="O30" s="240"/>
      <c r="P30" s="240"/>
      <c r="Q30" s="241"/>
      <c r="R30" s="179"/>
      <c r="S30" s="19">
        <f t="shared" si="3"/>
        <v>500</v>
      </c>
      <c r="T30" s="19">
        <f t="shared" si="4"/>
        <v>164.3420525894316</v>
      </c>
    </row>
    <row r="31" spans="1:20" s="19" customFormat="1" ht="24.95" customHeight="1">
      <c r="A31" s="20">
        <v>17</v>
      </c>
      <c r="B31" s="115" t="s">
        <v>99</v>
      </c>
      <c r="C31" s="116" t="s">
        <v>44</v>
      </c>
      <c r="D31" s="114" t="s">
        <v>46</v>
      </c>
      <c r="E31" s="22">
        <v>1</v>
      </c>
      <c r="F31" s="23">
        <v>110</v>
      </c>
      <c r="G31" s="23">
        <v>3000</v>
      </c>
      <c r="H31" s="24">
        <f t="shared" ref="H31" si="16">G31*TAN(ACOS(I31))</f>
        <v>986.05231553658962</v>
      </c>
      <c r="I31" s="23">
        <v>0.95</v>
      </c>
      <c r="J31" s="25">
        <f t="shared" ref="J31" si="17">G31/F31/I31</f>
        <v>28.708133971291868</v>
      </c>
      <c r="K31" s="26">
        <f>LOOKUP(1.25*J31,TOTAL!$D$54:$D$79,TOTAL!$E$54:$E$79)</f>
        <v>50</v>
      </c>
      <c r="L31" s="26"/>
      <c r="M31" s="27" t="s">
        <v>66</v>
      </c>
      <c r="N31" s="239" t="s">
        <v>67</v>
      </c>
      <c r="O31" s="240"/>
      <c r="P31" s="240"/>
      <c r="Q31" s="241"/>
      <c r="R31" s="179"/>
      <c r="S31" s="19">
        <f t="shared" si="3"/>
        <v>3000</v>
      </c>
      <c r="T31" s="19">
        <f t="shared" si="4"/>
        <v>986.05231553658962</v>
      </c>
    </row>
    <row r="32" spans="1:20" s="19" customFormat="1" ht="24.95" customHeight="1">
      <c r="A32" s="20">
        <v>18</v>
      </c>
      <c r="B32" s="74" t="s">
        <v>99</v>
      </c>
      <c r="C32" s="116" t="s">
        <v>96</v>
      </c>
      <c r="D32" s="114" t="s">
        <v>46</v>
      </c>
      <c r="E32" s="22">
        <v>1</v>
      </c>
      <c r="F32" s="23">
        <v>110</v>
      </c>
      <c r="G32" s="23">
        <v>2000</v>
      </c>
      <c r="H32" s="24">
        <f t="shared" si="7"/>
        <v>657.36821035772641</v>
      </c>
      <c r="I32" s="23">
        <v>0.95</v>
      </c>
      <c r="J32" s="25">
        <f t="shared" si="8"/>
        <v>19.138755980861248</v>
      </c>
      <c r="K32" s="26">
        <f>LOOKUP(1.25*J32,TOTAL!$D$54:$D$79,TOTAL!$E$54:$E$79)</f>
        <v>25</v>
      </c>
      <c r="L32" s="26"/>
      <c r="M32" s="27" t="s">
        <v>74</v>
      </c>
      <c r="N32" s="239" t="s">
        <v>67</v>
      </c>
      <c r="O32" s="240"/>
      <c r="P32" s="240"/>
      <c r="Q32" s="241"/>
      <c r="R32" s="179"/>
      <c r="S32" s="19">
        <f t="shared" si="3"/>
        <v>2000</v>
      </c>
      <c r="T32" s="19">
        <f t="shared" si="4"/>
        <v>657.36821035772641</v>
      </c>
    </row>
    <row r="33" spans="1:20" s="19" customFormat="1" ht="24.95" customHeight="1">
      <c r="A33" s="20">
        <v>19</v>
      </c>
      <c r="B33" s="74" t="s">
        <v>99</v>
      </c>
      <c r="C33" s="116" t="s">
        <v>89</v>
      </c>
      <c r="D33" s="114" t="s">
        <v>46</v>
      </c>
      <c r="E33" s="22">
        <v>1</v>
      </c>
      <c r="F33" s="23">
        <v>110</v>
      </c>
      <c r="G33" s="23">
        <v>2000</v>
      </c>
      <c r="H33" s="24">
        <f t="shared" ref="H33:H36" si="18">G33*TAN(ACOS(I33))</f>
        <v>657.36821035772641</v>
      </c>
      <c r="I33" s="23">
        <v>0.95</v>
      </c>
      <c r="J33" s="25">
        <f t="shared" ref="J33:J36" si="19">G33/F33/I33</f>
        <v>19.138755980861248</v>
      </c>
      <c r="K33" s="26">
        <f>LOOKUP(1.25*J33,TOTAL!$D$54:$D$79,TOTAL!$E$54:$E$79)</f>
        <v>25</v>
      </c>
      <c r="L33" s="26"/>
      <c r="M33" s="27"/>
      <c r="N33" s="239"/>
      <c r="O33" s="240"/>
      <c r="P33" s="240"/>
      <c r="Q33" s="241"/>
      <c r="R33" s="179"/>
      <c r="S33" s="19">
        <f t="shared" si="3"/>
        <v>2000</v>
      </c>
      <c r="T33" s="19">
        <f t="shared" si="4"/>
        <v>657.36821035772641</v>
      </c>
    </row>
    <row r="34" spans="1:20" s="19" customFormat="1" ht="24.95" customHeight="1">
      <c r="A34" s="20">
        <v>20</v>
      </c>
      <c r="B34" s="115" t="s">
        <v>99</v>
      </c>
      <c r="C34" s="116" t="s">
        <v>90</v>
      </c>
      <c r="D34" s="114" t="s">
        <v>46</v>
      </c>
      <c r="E34" s="22">
        <v>1</v>
      </c>
      <c r="F34" s="23">
        <v>110</v>
      </c>
      <c r="G34" s="23">
        <v>2000</v>
      </c>
      <c r="H34" s="24">
        <f t="shared" si="18"/>
        <v>657.36821035772641</v>
      </c>
      <c r="I34" s="23">
        <v>0.95</v>
      </c>
      <c r="J34" s="25">
        <f t="shared" si="19"/>
        <v>19.138755980861248</v>
      </c>
      <c r="K34" s="26">
        <f>LOOKUP(1.25*J34,TOTAL!$D$54:$D$79,TOTAL!$E$54:$E$79)</f>
        <v>25</v>
      </c>
      <c r="L34" s="26"/>
      <c r="M34" s="27"/>
      <c r="N34" s="239"/>
      <c r="O34" s="240"/>
      <c r="P34" s="240"/>
      <c r="Q34" s="241"/>
      <c r="R34" s="179"/>
      <c r="S34" s="19">
        <f t="shared" si="3"/>
        <v>2000</v>
      </c>
      <c r="T34" s="19">
        <f t="shared" si="4"/>
        <v>657.36821035772641</v>
      </c>
    </row>
    <row r="35" spans="1:20" s="19" customFormat="1" ht="24.95" customHeight="1">
      <c r="A35" s="20">
        <v>21</v>
      </c>
      <c r="B35" s="115" t="s">
        <v>99</v>
      </c>
      <c r="C35" s="116" t="s">
        <v>90</v>
      </c>
      <c r="D35" s="114" t="s">
        <v>46</v>
      </c>
      <c r="E35" s="22">
        <v>1</v>
      </c>
      <c r="F35" s="23">
        <v>110</v>
      </c>
      <c r="G35" s="23">
        <v>2000</v>
      </c>
      <c r="H35" s="24">
        <f t="shared" si="18"/>
        <v>657.36821035772641</v>
      </c>
      <c r="I35" s="23">
        <v>0.95</v>
      </c>
      <c r="J35" s="25">
        <f t="shared" si="19"/>
        <v>19.138755980861248</v>
      </c>
      <c r="K35" s="26">
        <f>LOOKUP(1.25*J35,TOTAL!$D$54:$D$79,TOTAL!$E$54:$E$79)</f>
        <v>25</v>
      </c>
      <c r="L35" s="26"/>
      <c r="M35" s="27"/>
      <c r="N35" s="239"/>
      <c r="O35" s="240"/>
      <c r="P35" s="240"/>
      <c r="Q35" s="241"/>
      <c r="R35" s="179"/>
      <c r="S35" s="19">
        <f t="shared" si="3"/>
        <v>2000</v>
      </c>
      <c r="T35" s="19">
        <f t="shared" si="4"/>
        <v>657.36821035772641</v>
      </c>
    </row>
    <row r="36" spans="1:20" s="19" customFormat="1" ht="24.95" customHeight="1">
      <c r="A36" s="20">
        <v>22</v>
      </c>
      <c r="B36" s="115" t="s">
        <v>99</v>
      </c>
      <c r="C36" s="116" t="s">
        <v>65</v>
      </c>
      <c r="D36" s="114" t="s">
        <v>46</v>
      </c>
      <c r="E36" s="22">
        <v>1</v>
      </c>
      <c r="F36" s="23">
        <v>110</v>
      </c>
      <c r="G36" s="23">
        <v>500</v>
      </c>
      <c r="H36" s="24">
        <f t="shared" si="18"/>
        <v>164.3420525894316</v>
      </c>
      <c r="I36" s="23">
        <v>0.95</v>
      </c>
      <c r="J36" s="25">
        <f t="shared" si="19"/>
        <v>4.784688995215312</v>
      </c>
      <c r="K36" s="26">
        <f>LOOKUP(1.25*J36,TOTAL!$D$54:$D$79,TOTAL!$E$54:$E$79)</f>
        <v>6.3</v>
      </c>
      <c r="L36" s="26"/>
      <c r="M36" s="27" t="s">
        <v>66</v>
      </c>
      <c r="N36" s="239" t="s">
        <v>67</v>
      </c>
      <c r="O36" s="240"/>
      <c r="P36" s="240"/>
      <c r="Q36" s="241"/>
      <c r="R36" s="179"/>
      <c r="S36" s="19">
        <f t="shared" si="3"/>
        <v>500</v>
      </c>
      <c r="T36" s="19">
        <f t="shared" si="4"/>
        <v>164.3420525894316</v>
      </c>
    </row>
    <row r="37" spans="1:20" s="19" customFormat="1" ht="24.95" customHeight="1">
      <c r="A37" s="20">
        <v>23</v>
      </c>
      <c r="B37" s="115" t="s">
        <v>99</v>
      </c>
      <c r="C37" s="111" t="s">
        <v>78</v>
      </c>
      <c r="D37" s="114" t="s">
        <v>46</v>
      </c>
      <c r="E37" s="22">
        <v>1</v>
      </c>
      <c r="F37" s="23">
        <v>110</v>
      </c>
      <c r="G37" s="23"/>
      <c r="H37" s="24">
        <f t="shared" si="7"/>
        <v>0</v>
      </c>
      <c r="I37" s="23">
        <v>0.95</v>
      </c>
      <c r="J37" s="25">
        <f t="shared" si="8"/>
        <v>0</v>
      </c>
      <c r="K37" s="26">
        <f>LOOKUP(1.25*J37,TOTAL!$D$54:$D$79,TOTAL!$E$54:$E$79)</f>
        <v>2</v>
      </c>
      <c r="L37" s="26"/>
      <c r="M37" s="27"/>
      <c r="N37" s="239" t="s">
        <v>55</v>
      </c>
      <c r="O37" s="240"/>
      <c r="P37" s="240"/>
      <c r="Q37" s="241"/>
      <c r="R37" s="179"/>
      <c r="S37" s="19">
        <f t="shared" si="3"/>
        <v>0</v>
      </c>
      <c r="T37" s="19">
        <f t="shared" si="4"/>
        <v>0</v>
      </c>
    </row>
    <row r="38" spans="1:20" s="19" customFormat="1" ht="24.95" customHeight="1">
      <c r="A38" s="20">
        <v>24</v>
      </c>
      <c r="B38" s="74" t="s">
        <v>99</v>
      </c>
      <c r="C38" s="111" t="s">
        <v>79</v>
      </c>
      <c r="D38" s="114" t="s">
        <v>46</v>
      </c>
      <c r="E38" s="22">
        <v>0.5</v>
      </c>
      <c r="F38" s="23">
        <v>110</v>
      </c>
      <c r="G38" s="23"/>
      <c r="H38" s="24">
        <f t="shared" si="7"/>
        <v>0</v>
      </c>
      <c r="I38" s="23">
        <v>0.95</v>
      </c>
      <c r="J38" s="25">
        <f t="shared" si="8"/>
        <v>0</v>
      </c>
      <c r="K38" s="26">
        <f>LOOKUP(1.25*J38,TOTAL!$D$54:$D$79,TOTAL!$E$54:$E$79)</f>
        <v>2</v>
      </c>
      <c r="L38" s="26"/>
      <c r="M38" s="27" t="s">
        <v>74</v>
      </c>
      <c r="N38" s="239" t="s">
        <v>55</v>
      </c>
      <c r="O38" s="240"/>
      <c r="P38" s="240"/>
      <c r="Q38" s="241"/>
      <c r="R38" s="179"/>
      <c r="S38" s="19">
        <f t="shared" si="3"/>
        <v>0</v>
      </c>
      <c r="T38" s="19">
        <f t="shared" si="4"/>
        <v>0</v>
      </c>
    </row>
    <row r="39" spans="1:20" s="19" customFormat="1" ht="24.95" customHeight="1">
      <c r="A39" s="20">
        <v>25</v>
      </c>
      <c r="B39" s="74" t="s">
        <v>99</v>
      </c>
      <c r="C39" s="111" t="s">
        <v>79</v>
      </c>
      <c r="D39" s="114" t="s">
        <v>46</v>
      </c>
      <c r="E39" s="22">
        <v>0.5</v>
      </c>
      <c r="F39" s="23">
        <v>110</v>
      </c>
      <c r="G39" s="23"/>
      <c r="H39" s="24">
        <f t="shared" ref="H39" si="20">G39*TAN(ACOS(I39))</f>
        <v>0</v>
      </c>
      <c r="I39" s="23">
        <v>0.95</v>
      </c>
      <c r="J39" s="25">
        <f t="shared" ref="J39" si="21">G39/F39/I39</f>
        <v>0</v>
      </c>
      <c r="K39" s="26">
        <f>LOOKUP(1.25*J39,TOTAL!$D$54:$D$79,TOTAL!$E$54:$E$79)</f>
        <v>2</v>
      </c>
      <c r="L39" s="26"/>
      <c r="M39" s="27" t="s">
        <v>74</v>
      </c>
      <c r="N39" s="239" t="s">
        <v>55</v>
      </c>
      <c r="O39" s="240"/>
      <c r="P39" s="240"/>
      <c r="Q39" s="241"/>
      <c r="R39" s="179"/>
      <c r="S39" s="19">
        <f t="shared" si="3"/>
        <v>0</v>
      </c>
      <c r="T39" s="19">
        <f t="shared" si="4"/>
        <v>0</v>
      </c>
    </row>
    <row r="40" spans="1:20" s="19" customFormat="1" ht="24.95" customHeight="1">
      <c r="A40" s="20">
        <v>26</v>
      </c>
      <c r="B40" s="74" t="s">
        <v>99</v>
      </c>
      <c r="C40" s="111" t="s">
        <v>80</v>
      </c>
      <c r="D40" s="114" t="s">
        <v>46</v>
      </c>
      <c r="E40" s="22">
        <v>0.5</v>
      </c>
      <c r="F40" s="23">
        <v>110</v>
      </c>
      <c r="G40" s="23"/>
      <c r="H40" s="24">
        <f t="shared" si="7"/>
        <v>0</v>
      </c>
      <c r="I40" s="23">
        <v>0.95</v>
      </c>
      <c r="J40" s="25">
        <f t="shared" si="8"/>
        <v>0</v>
      </c>
      <c r="K40" s="26">
        <f>LOOKUP(1.25*J40,TOTAL!$D$54:$D$79,TOTAL!$E$54:$E$79)</f>
        <v>2</v>
      </c>
      <c r="L40" s="26"/>
      <c r="M40" s="27" t="s">
        <v>74</v>
      </c>
      <c r="N40" s="239" t="s">
        <v>55</v>
      </c>
      <c r="O40" s="240"/>
      <c r="P40" s="240"/>
      <c r="Q40" s="241"/>
      <c r="R40" s="179"/>
      <c r="S40" s="19">
        <f t="shared" si="3"/>
        <v>0</v>
      </c>
      <c r="T40" s="19">
        <f t="shared" si="4"/>
        <v>0</v>
      </c>
    </row>
    <row r="41" spans="1:20" s="19" customFormat="1" ht="24.95" customHeight="1">
      <c r="A41" s="20">
        <v>27</v>
      </c>
      <c r="B41" s="74" t="s">
        <v>99</v>
      </c>
      <c r="C41" s="111" t="s">
        <v>80</v>
      </c>
      <c r="D41" s="114" t="s">
        <v>46</v>
      </c>
      <c r="E41" s="22">
        <v>0.5</v>
      </c>
      <c r="F41" s="23">
        <v>110</v>
      </c>
      <c r="G41" s="23"/>
      <c r="H41" s="24">
        <f t="shared" ref="H41" si="22">G41*TAN(ACOS(I41))</f>
        <v>0</v>
      </c>
      <c r="I41" s="23">
        <v>0.95</v>
      </c>
      <c r="J41" s="25">
        <f t="shared" ref="J41" si="23">G41/F41/I41</f>
        <v>0</v>
      </c>
      <c r="K41" s="26">
        <f>LOOKUP(1.25*J41,TOTAL!$D$54:$D$79,TOTAL!$E$54:$E$79)</f>
        <v>2</v>
      </c>
      <c r="L41" s="26"/>
      <c r="M41" s="27" t="s">
        <v>74</v>
      </c>
      <c r="N41" s="239" t="s">
        <v>55</v>
      </c>
      <c r="O41" s="240"/>
      <c r="P41" s="240"/>
      <c r="Q41" s="241"/>
      <c r="R41" s="179"/>
      <c r="S41" s="19">
        <f t="shared" si="3"/>
        <v>0</v>
      </c>
      <c r="T41" s="19">
        <f t="shared" si="4"/>
        <v>0</v>
      </c>
    </row>
    <row r="42" spans="1:20" s="19" customFormat="1" ht="24.95" customHeight="1">
      <c r="A42" s="20">
        <v>28</v>
      </c>
      <c r="B42" s="74" t="s">
        <v>99</v>
      </c>
      <c r="C42" s="111" t="s">
        <v>81</v>
      </c>
      <c r="D42" s="114" t="s">
        <v>46</v>
      </c>
      <c r="E42" s="22">
        <v>0.5</v>
      </c>
      <c r="F42" s="23">
        <v>110</v>
      </c>
      <c r="G42" s="23"/>
      <c r="H42" s="24">
        <f t="shared" si="7"/>
        <v>0</v>
      </c>
      <c r="I42" s="23">
        <v>0.95</v>
      </c>
      <c r="J42" s="25">
        <f t="shared" si="8"/>
        <v>0</v>
      </c>
      <c r="K42" s="26">
        <f>LOOKUP(1.25*J42,TOTAL!$D$54:$D$79,TOTAL!$E$54:$E$79)</f>
        <v>2</v>
      </c>
      <c r="L42" s="26"/>
      <c r="M42" s="27" t="s">
        <v>74</v>
      </c>
      <c r="N42" s="239" t="s">
        <v>55</v>
      </c>
      <c r="O42" s="240"/>
      <c r="P42" s="240"/>
      <c r="Q42" s="241"/>
      <c r="R42" s="179"/>
      <c r="S42" s="19">
        <f t="shared" si="3"/>
        <v>0</v>
      </c>
      <c r="T42" s="19">
        <f t="shared" si="4"/>
        <v>0</v>
      </c>
    </row>
    <row r="43" spans="1:20" s="19" customFormat="1" ht="24.95" customHeight="1">
      <c r="A43" s="20">
        <v>29</v>
      </c>
      <c r="B43" s="74" t="s">
        <v>99</v>
      </c>
      <c r="C43" s="111" t="s">
        <v>81</v>
      </c>
      <c r="D43" s="114" t="s">
        <v>46</v>
      </c>
      <c r="E43" s="22">
        <v>0.5</v>
      </c>
      <c r="F43" s="23">
        <v>110</v>
      </c>
      <c r="G43" s="23"/>
      <c r="H43" s="24">
        <f t="shared" ref="H43" si="24">G43*TAN(ACOS(I43))</f>
        <v>0</v>
      </c>
      <c r="I43" s="23">
        <v>0.95</v>
      </c>
      <c r="J43" s="25">
        <f t="shared" ref="J43" si="25">G43/F43/I43</f>
        <v>0</v>
      </c>
      <c r="K43" s="26">
        <f>LOOKUP(1.25*J43,TOTAL!$D$54:$D$79,TOTAL!$E$54:$E$79)</f>
        <v>2</v>
      </c>
      <c r="L43" s="26"/>
      <c r="M43" s="27" t="s">
        <v>74</v>
      </c>
      <c r="N43" s="239" t="s">
        <v>55</v>
      </c>
      <c r="O43" s="240"/>
      <c r="P43" s="240"/>
      <c r="Q43" s="241"/>
      <c r="R43" s="179"/>
      <c r="S43" s="19">
        <f t="shared" si="3"/>
        <v>0</v>
      </c>
      <c r="T43" s="19">
        <f t="shared" si="4"/>
        <v>0</v>
      </c>
    </row>
    <row r="44" spans="1:20" s="19" customFormat="1" ht="24.95" customHeight="1">
      <c r="A44" s="20">
        <v>30</v>
      </c>
      <c r="B44" s="74" t="s">
        <v>99</v>
      </c>
      <c r="C44" s="111" t="s">
        <v>82</v>
      </c>
      <c r="D44" s="114" t="s">
        <v>46</v>
      </c>
      <c r="E44" s="22">
        <v>0.5</v>
      </c>
      <c r="F44" s="23">
        <v>110</v>
      </c>
      <c r="G44" s="23"/>
      <c r="H44" s="24">
        <f t="shared" si="7"/>
        <v>0</v>
      </c>
      <c r="I44" s="23">
        <v>0.95</v>
      </c>
      <c r="J44" s="25">
        <f t="shared" si="8"/>
        <v>0</v>
      </c>
      <c r="K44" s="26">
        <f>LOOKUP(1.25*J44,TOTAL!$D$54:$D$79,TOTAL!$E$54:$E$79)</f>
        <v>2</v>
      </c>
      <c r="L44" s="26"/>
      <c r="M44" s="27" t="s">
        <v>74</v>
      </c>
      <c r="N44" s="239" t="s">
        <v>55</v>
      </c>
      <c r="O44" s="240"/>
      <c r="P44" s="240"/>
      <c r="Q44" s="241"/>
      <c r="R44" s="179"/>
      <c r="S44" s="19">
        <f t="shared" si="3"/>
        <v>0</v>
      </c>
      <c r="T44" s="19">
        <f t="shared" si="4"/>
        <v>0</v>
      </c>
    </row>
    <row r="45" spans="1:20" s="19" customFormat="1" ht="24.95" customHeight="1">
      <c r="A45" s="20">
        <v>31</v>
      </c>
      <c r="B45" s="74" t="s">
        <v>99</v>
      </c>
      <c r="C45" s="111" t="s">
        <v>82</v>
      </c>
      <c r="D45" s="114" t="s">
        <v>46</v>
      </c>
      <c r="E45" s="22">
        <v>0.5</v>
      </c>
      <c r="F45" s="23">
        <v>110</v>
      </c>
      <c r="G45" s="23"/>
      <c r="H45" s="24">
        <f t="shared" si="7"/>
        <v>0</v>
      </c>
      <c r="I45" s="23">
        <v>0.95</v>
      </c>
      <c r="J45" s="25">
        <f t="shared" si="8"/>
        <v>0</v>
      </c>
      <c r="K45" s="26">
        <f>LOOKUP(1.25*J45,TOTAL!$D$54:$D$79,TOTAL!$E$54:$E$79)</f>
        <v>2</v>
      </c>
      <c r="L45" s="26"/>
      <c r="M45" s="27" t="s">
        <v>74</v>
      </c>
      <c r="N45" s="239" t="s">
        <v>55</v>
      </c>
      <c r="O45" s="240"/>
      <c r="P45" s="240"/>
      <c r="Q45" s="241"/>
      <c r="R45" s="179"/>
      <c r="S45" s="19">
        <f t="shared" si="3"/>
        <v>0</v>
      </c>
      <c r="T45" s="19">
        <f t="shared" si="4"/>
        <v>0</v>
      </c>
    </row>
    <row r="46" spans="1:20" s="19" customFormat="1" ht="24.95" customHeight="1">
      <c r="A46" s="20">
        <v>32</v>
      </c>
      <c r="B46" s="74" t="s">
        <v>99</v>
      </c>
      <c r="C46" s="111" t="s">
        <v>83</v>
      </c>
      <c r="D46" s="114" t="s">
        <v>46</v>
      </c>
      <c r="E46" s="22">
        <v>0.5</v>
      </c>
      <c r="F46" s="23">
        <v>110</v>
      </c>
      <c r="G46" s="23"/>
      <c r="H46" s="24">
        <f t="shared" si="7"/>
        <v>0</v>
      </c>
      <c r="I46" s="23">
        <v>0.95</v>
      </c>
      <c r="J46" s="25">
        <f t="shared" si="8"/>
        <v>0</v>
      </c>
      <c r="K46" s="26">
        <f>LOOKUP(1.25*J46,TOTAL!$D$54:$D$79,TOTAL!$E$54:$E$79)</f>
        <v>2</v>
      </c>
      <c r="L46" s="26"/>
      <c r="M46" s="27" t="s">
        <v>74</v>
      </c>
      <c r="N46" s="239" t="s">
        <v>55</v>
      </c>
      <c r="O46" s="240"/>
      <c r="P46" s="240"/>
      <c r="Q46" s="241"/>
      <c r="R46" s="179"/>
      <c r="S46" s="19">
        <f t="shared" si="3"/>
        <v>0</v>
      </c>
      <c r="T46" s="19">
        <f t="shared" si="4"/>
        <v>0</v>
      </c>
    </row>
    <row r="47" spans="1:20" s="19" customFormat="1" ht="24.95" customHeight="1">
      <c r="A47" s="20">
        <v>33</v>
      </c>
      <c r="B47" s="74" t="s">
        <v>99</v>
      </c>
      <c r="C47" s="111" t="s">
        <v>83</v>
      </c>
      <c r="D47" s="114" t="s">
        <v>46</v>
      </c>
      <c r="E47" s="22">
        <v>0.5</v>
      </c>
      <c r="F47" s="23">
        <v>110</v>
      </c>
      <c r="G47" s="23"/>
      <c r="H47" s="24">
        <f t="shared" si="7"/>
        <v>0</v>
      </c>
      <c r="I47" s="23">
        <v>0.95</v>
      </c>
      <c r="J47" s="25">
        <f t="shared" si="8"/>
        <v>0</v>
      </c>
      <c r="K47" s="26">
        <f>LOOKUP(1.25*J47,TOTAL!$D$54:$D$79,TOTAL!$E$54:$E$79)</f>
        <v>2</v>
      </c>
      <c r="L47" s="26"/>
      <c r="M47" s="27" t="s">
        <v>74</v>
      </c>
      <c r="N47" s="239" t="s">
        <v>55</v>
      </c>
      <c r="O47" s="240"/>
      <c r="P47" s="240"/>
      <c r="Q47" s="241"/>
      <c r="R47" s="179"/>
      <c r="S47" s="19">
        <f t="shared" si="3"/>
        <v>0</v>
      </c>
      <c r="T47" s="19">
        <f t="shared" si="4"/>
        <v>0</v>
      </c>
    </row>
    <row r="48" spans="1:20" s="19" customFormat="1" ht="24.95" customHeight="1">
      <c r="A48" s="20">
        <v>34</v>
      </c>
      <c r="B48" s="74" t="s">
        <v>99</v>
      </c>
      <c r="C48" s="111" t="s">
        <v>84</v>
      </c>
      <c r="D48" s="114" t="s">
        <v>46</v>
      </c>
      <c r="E48" s="22">
        <v>0.5</v>
      </c>
      <c r="F48" s="23">
        <v>110</v>
      </c>
      <c r="G48" s="23"/>
      <c r="H48" s="24">
        <f t="shared" si="7"/>
        <v>0</v>
      </c>
      <c r="I48" s="23">
        <v>0.95</v>
      </c>
      <c r="J48" s="25">
        <f t="shared" si="8"/>
        <v>0</v>
      </c>
      <c r="K48" s="26">
        <f>LOOKUP(1.25*J48,TOTAL!$D$54:$D$79,TOTAL!$E$54:$E$79)</f>
        <v>2</v>
      </c>
      <c r="L48" s="26"/>
      <c r="M48" s="27" t="s">
        <v>74</v>
      </c>
      <c r="N48" s="239" t="s">
        <v>55</v>
      </c>
      <c r="O48" s="240"/>
      <c r="P48" s="240"/>
      <c r="Q48" s="241"/>
      <c r="R48" s="179"/>
      <c r="S48" s="19">
        <f t="shared" si="3"/>
        <v>0</v>
      </c>
      <c r="T48" s="19">
        <f t="shared" si="4"/>
        <v>0</v>
      </c>
    </row>
    <row r="49" spans="1:20" s="19" customFormat="1" ht="24.95" customHeight="1">
      <c r="A49" s="20">
        <v>35</v>
      </c>
      <c r="B49" s="74" t="s">
        <v>99</v>
      </c>
      <c r="C49" s="111" t="s">
        <v>84</v>
      </c>
      <c r="D49" s="114" t="s">
        <v>46</v>
      </c>
      <c r="E49" s="22">
        <v>0.5</v>
      </c>
      <c r="F49" s="23">
        <v>110</v>
      </c>
      <c r="G49" s="23"/>
      <c r="H49" s="24">
        <f t="shared" si="7"/>
        <v>0</v>
      </c>
      <c r="I49" s="23">
        <v>0.95</v>
      </c>
      <c r="J49" s="25">
        <f t="shared" si="8"/>
        <v>0</v>
      </c>
      <c r="K49" s="26">
        <f>LOOKUP(1.25*J49,TOTAL!$D$54:$D$79,TOTAL!$E$54:$E$79)</f>
        <v>2</v>
      </c>
      <c r="L49" s="26"/>
      <c r="M49" s="27" t="s">
        <v>74</v>
      </c>
      <c r="N49" s="239" t="s">
        <v>55</v>
      </c>
      <c r="O49" s="240"/>
      <c r="P49" s="240"/>
      <c r="Q49" s="241"/>
      <c r="R49" s="179"/>
      <c r="S49" s="19">
        <f t="shared" si="3"/>
        <v>0</v>
      </c>
      <c r="T49" s="19">
        <f t="shared" si="4"/>
        <v>0</v>
      </c>
    </row>
    <row r="50" spans="1:20" s="19" customFormat="1" ht="24.95" customHeight="1">
      <c r="A50" s="20">
        <v>36</v>
      </c>
      <c r="B50" s="74" t="s">
        <v>99</v>
      </c>
      <c r="C50" s="111" t="s">
        <v>71</v>
      </c>
      <c r="D50" s="117" t="s">
        <v>46</v>
      </c>
      <c r="E50" s="22">
        <v>1</v>
      </c>
      <c r="F50" s="23">
        <v>110</v>
      </c>
      <c r="G50" s="23">
        <v>2000</v>
      </c>
      <c r="H50" s="24">
        <f t="shared" ref="H50:H52" si="26">G50*TAN(ACOS(I50))</f>
        <v>657.36821035772641</v>
      </c>
      <c r="I50" s="23">
        <v>0.95</v>
      </c>
      <c r="J50" s="25">
        <f t="shared" ref="J50:J52" si="27">G50/F50/I50</f>
        <v>19.138755980861248</v>
      </c>
      <c r="K50" s="26">
        <f>LOOKUP(1.25*J50,TOTAL!$D$54:$D$79,TOTAL!$E$54:$E$79)</f>
        <v>25</v>
      </c>
      <c r="L50" s="26"/>
      <c r="M50" s="27" t="s">
        <v>74</v>
      </c>
      <c r="N50" s="239"/>
      <c r="O50" s="240"/>
      <c r="P50" s="240"/>
      <c r="Q50" s="241"/>
      <c r="R50" s="179"/>
      <c r="S50" s="19">
        <f t="shared" si="3"/>
        <v>2000</v>
      </c>
      <c r="T50" s="19">
        <f t="shared" si="4"/>
        <v>657.36821035772641</v>
      </c>
    </row>
    <row r="51" spans="1:20" s="19" customFormat="1" ht="24.95" customHeight="1">
      <c r="A51" s="20">
        <v>37</v>
      </c>
      <c r="B51" s="74" t="s">
        <v>99</v>
      </c>
      <c r="C51" s="111" t="s">
        <v>72</v>
      </c>
      <c r="D51" s="117" t="s">
        <v>46</v>
      </c>
      <c r="E51" s="22">
        <v>1</v>
      </c>
      <c r="F51" s="23">
        <v>110</v>
      </c>
      <c r="G51" s="23">
        <v>2000</v>
      </c>
      <c r="H51" s="24">
        <f t="shared" si="26"/>
        <v>657.36821035772641</v>
      </c>
      <c r="I51" s="23">
        <v>0.95</v>
      </c>
      <c r="J51" s="25">
        <f t="shared" si="27"/>
        <v>19.138755980861248</v>
      </c>
      <c r="K51" s="26">
        <f>LOOKUP(1.25*J51,TOTAL!$D$54:$D$79,TOTAL!$E$54:$E$79)</f>
        <v>25</v>
      </c>
      <c r="L51" s="26"/>
      <c r="M51" s="27" t="s">
        <v>74</v>
      </c>
      <c r="N51" s="239"/>
      <c r="O51" s="240"/>
      <c r="P51" s="240"/>
      <c r="Q51" s="241"/>
      <c r="R51" s="179"/>
      <c r="S51" s="19">
        <f t="shared" si="3"/>
        <v>2000</v>
      </c>
      <c r="T51" s="19">
        <f t="shared" si="4"/>
        <v>657.36821035772641</v>
      </c>
    </row>
    <row r="52" spans="1:20" s="19" customFormat="1" ht="24.95" customHeight="1">
      <c r="A52" s="20">
        <v>38</v>
      </c>
      <c r="B52" s="74" t="s">
        <v>99</v>
      </c>
      <c r="C52" s="111" t="s">
        <v>73</v>
      </c>
      <c r="D52" s="117" t="s">
        <v>46</v>
      </c>
      <c r="E52" s="22">
        <v>1</v>
      </c>
      <c r="F52" s="23">
        <v>110</v>
      </c>
      <c r="G52" s="23">
        <v>2000</v>
      </c>
      <c r="H52" s="24">
        <f t="shared" si="26"/>
        <v>657.36821035772641</v>
      </c>
      <c r="I52" s="23">
        <v>0.95</v>
      </c>
      <c r="J52" s="25">
        <f t="shared" si="27"/>
        <v>19.138755980861248</v>
      </c>
      <c r="K52" s="26">
        <f>LOOKUP(1.25*J52,TOTAL!$D$54:$D$79,TOTAL!$E$54:$E$79)</f>
        <v>25</v>
      </c>
      <c r="L52" s="26"/>
      <c r="M52" s="27" t="s">
        <v>74</v>
      </c>
      <c r="N52" s="239"/>
      <c r="O52" s="240"/>
      <c r="P52" s="240"/>
      <c r="Q52" s="241"/>
      <c r="R52" s="179"/>
      <c r="S52" s="19">
        <f t="shared" si="3"/>
        <v>2000</v>
      </c>
      <c r="T52" s="19">
        <f t="shared" si="4"/>
        <v>657.36821035772641</v>
      </c>
    </row>
    <row r="53" spans="1:20" s="19" customFormat="1" ht="24.95" customHeight="1">
      <c r="A53" s="20">
        <v>39</v>
      </c>
      <c r="B53" s="74" t="s">
        <v>99</v>
      </c>
      <c r="C53" s="21" t="s">
        <v>47</v>
      </c>
      <c r="D53" s="117" t="s">
        <v>46</v>
      </c>
      <c r="E53" s="22">
        <v>1</v>
      </c>
      <c r="F53" s="23">
        <v>110</v>
      </c>
      <c r="G53" s="23">
        <v>500</v>
      </c>
      <c r="H53" s="24">
        <f t="shared" ref="H53:H67" si="28">G53*TAN(ACOS(I53))</f>
        <v>164.3420525894316</v>
      </c>
      <c r="I53" s="23">
        <v>0.95</v>
      </c>
      <c r="J53" s="25">
        <f t="shared" ref="J53:J67" si="29">G53/F53/I53</f>
        <v>4.784688995215312</v>
      </c>
      <c r="K53" s="26">
        <f>LOOKUP(1.25*J53,TOTAL!$D$54:$D$79,TOTAL!$E$54:$E$79)</f>
        <v>6.3</v>
      </c>
      <c r="L53" s="26"/>
      <c r="M53" s="27" t="s">
        <v>66</v>
      </c>
      <c r="N53" s="239"/>
      <c r="O53" s="240"/>
      <c r="P53" s="240"/>
      <c r="Q53" s="241"/>
      <c r="R53" s="179"/>
      <c r="S53" s="19">
        <f t="shared" si="3"/>
        <v>500</v>
      </c>
      <c r="T53" s="19">
        <f t="shared" si="4"/>
        <v>164.3420525894316</v>
      </c>
    </row>
    <row r="54" spans="1:20" s="19" customFormat="1" ht="24.95" customHeight="1">
      <c r="A54" s="20">
        <v>40</v>
      </c>
      <c r="B54" s="74" t="s">
        <v>99</v>
      </c>
      <c r="C54" s="110" t="s">
        <v>48</v>
      </c>
      <c r="D54" s="117" t="s">
        <v>46</v>
      </c>
      <c r="E54" s="22">
        <v>1</v>
      </c>
      <c r="F54" s="23">
        <v>110</v>
      </c>
      <c r="G54" s="23">
        <v>500</v>
      </c>
      <c r="H54" s="24">
        <f t="shared" si="28"/>
        <v>164.3420525894316</v>
      </c>
      <c r="I54" s="23">
        <v>0.95</v>
      </c>
      <c r="J54" s="25">
        <f t="shared" si="29"/>
        <v>4.784688995215312</v>
      </c>
      <c r="K54" s="26">
        <f>LOOKUP(1.25*J54,TOTAL!$D$54:$D$79,TOTAL!$E$54:$E$79)</f>
        <v>6.3</v>
      </c>
      <c r="L54" s="26"/>
      <c r="M54" s="27" t="s">
        <v>66</v>
      </c>
      <c r="N54" s="239"/>
      <c r="O54" s="240"/>
      <c r="P54" s="240"/>
      <c r="Q54" s="241"/>
      <c r="R54" s="179"/>
      <c r="S54" s="19">
        <f t="shared" si="3"/>
        <v>500</v>
      </c>
      <c r="T54" s="19">
        <f t="shared" si="4"/>
        <v>164.3420525894316</v>
      </c>
    </row>
    <row r="55" spans="1:20" s="19" customFormat="1" ht="24.95" customHeight="1">
      <c r="A55" s="20">
        <v>41</v>
      </c>
      <c r="B55" s="74" t="s">
        <v>99</v>
      </c>
      <c r="C55" s="110" t="s">
        <v>60</v>
      </c>
      <c r="D55" s="117" t="s">
        <v>46</v>
      </c>
      <c r="E55" s="22">
        <v>1</v>
      </c>
      <c r="F55" s="23">
        <v>110</v>
      </c>
      <c r="G55" s="23">
        <v>1500</v>
      </c>
      <c r="H55" s="24">
        <f t="shared" si="28"/>
        <v>493.02615776829481</v>
      </c>
      <c r="I55" s="23">
        <v>0.95</v>
      </c>
      <c r="J55" s="25">
        <f t="shared" si="29"/>
        <v>14.354066985645934</v>
      </c>
      <c r="K55" s="26">
        <f>LOOKUP(1.25*J55,TOTAL!$D$54:$D$79,TOTAL!$E$54:$E$79)</f>
        <v>20</v>
      </c>
      <c r="L55" s="26"/>
      <c r="M55" s="27" t="s">
        <v>66</v>
      </c>
      <c r="N55" s="239" t="s">
        <v>67</v>
      </c>
      <c r="O55" s="240"/>
      <c r="P55" s="240"/>
      <c r="Q55" s="241"/>
      <c r="R55" s="179"/>
      <c r="S55" s="19">
        <f t="shared" si="3"/>
        <v>1500</v>
      </c>
      <c r="T55" s="19">
        <f t="shared" si="4"/>
        <v>493.02615776829481</v>
      </c>
    </row>
    <row r="56" spans="1:20" s="19" customFormat="1" ht="24.95" customHeight="1">
      <c r="A56" s="20">
        <v>42</v>
      </c>
      <c r="B56" s="74" t="s">
        <v>99</v>
      </c>
      <c r="C56" s="109" t="s">
        <v>61</v>
      </c>
      <c r="D56" s="117" t="s">
        <v>46</v>
      </c>
      <c r="E56" s="22">
        <v>1</v>
      </c>
      <c r="F56" s="23">
        <v>110</v>
      </c>
      <c r="G56" s="23">
        <v>500</v>
      </c>
      <c r="H56" s="24">
        <f t="shared" si="28"/>
        <v>164.3420525894316</v>
      </c>
      <c r="I56" s="23">
        <v>0.95</v>
      </c>
      <c r="J56" s="25">
        <f>G56/F56/I56</f>
        <v>4.784688995215312</v>
      </c>
      <c r="K56" s="26">
        <f>LOOKUP(1.25*J56,TOTAL!$D$54:$D$79,TOTAL!$E$54:$E$79)</f>
        <v>6.3</v>
      </c>
      <c r="L56" s="26"/>
      <c r="M56" s="27" t="s">
        <v>77</v>
      </c>
      <c r="N56" s="239"/>
      <c r="O56" s="240"/>
      <c r="P56" s="240"/>
      <c r="Q56" s="241"/>
      <c r="R56" s="179"/>
      <c r="S56" s="19">
        <f t="shared" si="3"/>
        <v>500</v>
      </c>
      <c r="T56" s="19">
        <f t="shared" si="4"/>
        <v>164.3420525894316</v>
      </c>
    </row>
    <row r="57" spans="1:20" s="19" customFormat="1" ht="24.95" customHeight="1">
      <c r="A57" s="20">
        <v>43</v>
      </c>
      <c r="B57" s="74" t="s">
        <v>99</v>
      </c>
      <c r="C57" s="111" t="s">
        <v>85</v>
      </c>
      <c r="D57" s="117" t="s">
        <v>46</v>
      </c>
      <c r="E57" s="22">
        <v>0.5</v>
      </c>
      <c r="F57" s="23">
        <v>110</v>
      </c>
      <c r="G57" s="23"/>
      <c r="H57" s="24">
        <f t="shared" si="28"/>
        <v>0</v>
      </c>
      <c r="I57" s="23">
        <v>0.95</v>
      </c>
      <c r="J57" s="25">
        <f>G57/F57/I57</f>
        <v>0</v>
      </c>
      <c r="K57" s="26">
        <f>LOOKUP(1.25*J57,TOTAL!$D$54:$D$79,TOTAL!$E$54:$E$79)</f>
        <v>2</v>
      </c>
      <c r="L57" s="26"/>
      <c r="M57" s="27"/>
      <c r="N57" s="239" t="s">
        <v>55</v>
      </c>
      <c r="O57" s="240"/>
      <c r="P57" s="240"/>
      <c r="Q57" s="241"/>
      <c r="R57" s="179"/>
      <c r="S57" s="19">
        <f t="shared" si="3"/>
        <v>0</v>
      </c>
      <c r="T57" s="19">
        <f t="shared" si="4"/>
        <v>0</v>
      </c>
    </row>
    <row r="58" spans="1:20" s="19" customFormat="1" ht="24.95" customHeight="1">
      <c r="A58" s="20">
        <v>44</v>
      </c>
      <c r="B58" s="74" t="s">
        <v>99</v>
      </c>
      <c r="C58" s="111" t="s">
        <v>85</v>
      </c>
      <c r="D58" s="117" t="s">
        <v>46</v>
      </c>
      <c r="E58" s="22">
        <v>0.5</v>
      </c>
      <c r="F58" s="23">
        <v>110</v>
      </c>
      <c r="G58" s="23"/>
      <c r="H58" s="24">
        <f t="shared" si="28"/>
        <v>0</v>
      </c>
      <c r="I58" s="23">
        <v>0.95</v>
      </c>
      <c r="J58" s="25">
        <f t="shared" si="29"/>
        <v>0</v>
      </c>
      <c r="K58" s="26">
        <f>LOOKUP(1.25*J58,TOTAL!$D$54:$D$79,TOTAL!$E$54:$E$79)</f>
        <v>2</v>
      </c>
      <c r="L58" s="26"/>
      <c r="M58" s="27"/>
      <c r="N58" s="239" t="s">
        <v>55</v>
      </c>
      <c r="O58" s="240"/>
      <c r="P58" s="240"/>
      <c r="Q58" s="241"/>
      <c r="R58" s="179"/>
      <c r="S58" s="19">
        <f t="shared" si="3"/>
        <v>0</v>
      </c>
      <c r="T58" s="19">
        <f t="shared" si="4"/>
        <v>0</v>
      </c>
    </row>
    <row r="59" spans="1:20" s="19" customFormat="1" ht="24.95" customHeight="1">
      <c r="A59" s="20">
        <v>45</v>
      </c>
      <c r="B59" s="74" t="s">
        <v>99</v>
      </c>
      <c r="C59" s="111" t="s">
        <v>86</v>
      </c>
      <c r="D59" s="117" t="s">
        <v>46</v>
      </c>
      <c r="E59" s="22">
        <v>0.5</v>
      </c>
      <c r="F59" s="23">
        <v>110</v>
      </c>
      <c r="G59" s="23"/>
      <c r="H59" s="24">
        <f t="shared" si="28"/>
        <v>0</v>
      </c>
      <c r="I59" s="23">
        <v>0.95</v>
      </c>
      <c r="J59" s="25">
        <f t="shared" si="29"/>
        <v>0</v>
      </c>
      <c r="K59" s="26">
        <f>LOOKUP(1.25*J59,TOTAL!$D$54:$D$79,TOTAL!$E$54:$E$79)</f>
        <v>2</v>
      </c>
      <c r="L59" s="26"/>
      <c r="M59" s="27"/>
      <c r="N59" s="239" t="s">
        <v>55</v>
      </c>
      <c r="O59" s="240"/>
      <c r="P59" s="240"/>
      <c r="Q59" s="241"/>
      <c r="R59" s="179"/>
      <c r="S59" s="19">
        <f t="shared" si="3"/>
        <v>0</v>
      </c>
      <c r="T59" s="19">
        <f t="shared" si="4"/>
        <v>0</v>
      </c>
    </row>
    <row r="60" spans="1:20" s="19" customFormat="1" ht="24.95" customHeight="1">
      <c r="A60" s="20">
        <v>46</v>
      </c>
      <c r="B60" s="74" t="s">
        <v>99</v>
      </c>
      <c r="C60" s="111" t="s">
        <v>86</v>
      </c>
      <c r="D60" s="117" t="s">
        <v>46</v>
      </c>
      <c r="E60" s="22">
        <v>0.5</v>
      </c>
      <c r="F60" s="23">
        <v>110</v>
      </c>
      <c r="G60" s="23"/>
      <c r="H60" s="24">
        <f t="shared" si="28"/>
        <v>0</v>
      </c>
      <c r="I60" s="23">
        <v>0.95</v>
      </c>
      <c r="J60" s="25">
        <f t="shared" si="29"/>
        <v>0</v>
      </c>
      <c r="K60" s="26">
        <f>LOOKUP(1.25*J60,TOTAL!$D$54:$D$79,TOTAL!$E$54:$E$79)</f>
        <v>2</v>
      </c>
      <c r="L60" s="26"/>
      <c r="M60" s="27"/>
      <c r="N60" s="239" t="s">
        <v>55</v>
      </c>
      <c r="O60" s="240"/>
      <c r="P60" s="240"/>
      <c r="Q60" s="241"/>
      <c r="R60" s="179"/>
      <c r="S60" s="19">
        <f t="shared" si="3"/>
        <v>0</v>
      </c>
      <c r="T60" s="19">
        <f t="shared" si="4"/>
        <v>0</v>
      </c>
    </row>
    <row r="61" spans="1:20" s="19" customFormat="1" ht="24.95" customHeight="1">
      <c r="A61" s="20">
        <v>47</v>
      </c>
      <c r="B61" s="74" t="s">
        <v>99</v>
      </c>
      <c r="C61" s="111" t="s">
        <v>87</v>
      </c>
      <c r="D61" s="117" t="s">
        <v>46</v>
      </c>
      <c r="E61" s="22">
        <v>0.5</v>
      </c>
      <c r="F61" s="23">
        <v>110</v>
      </c>
      <c r="G61" s="23"/>
      <c r="H61" s="24">
        <f t="shared" si="28"/>
        <v>0</v>
      </c>
      <c r="I61" s="23">
        <v>0.95</v>
      </c>
      <c r="J61" s="25">
        <f>G61/F61/I61</f>
        <v>0</v>
      </c>
      <c r="K61" s="26">
        <f>LOOKUP(1.25*J61,TOTAL!$D$54:$D$79,TOTAL!$E$54:$E$79)</f>
        <v>2</v>
      </c>
      <c r="L61" s="26"/>
      <c r="M61" s="27"/>
      <c r="N61" s="239" t="s">
        <v>55</v>
      </c>
      <c r="O61" s="240"/>
      <c r="P61" s="240"/>
      <c r="Q61" s="241"/>
      <c r="R61" s="179"/>
      <c r="S61" s="19">
        <f t="shared" si="3"/>
        <v>0</v>
      </c>
      <c r="T61" s="19">
        <f t="shared" si="4"/>
        <v>0</v>
      </c>
    </row>
    <row r="62" spans="1:20" s="19" customFormat="1" ht="24.95" customHeight="1">
      <c r="A62" s="20">
        <v>48</v>
      </c>
      <c r="B62" s="74" t="s">
        <v>99</v>
      </c>
      <c r="C62" s="111" t="s">
        <v>87</v>
      </c>
      <c r="D62" s="117" t="s">
        <v>46</v>
      </c>
      <c r="E62" s="22">
        <v>0.5</v>
      </c>
      <c r="F62" s="23">
        <v>110</v>
      </c>
      <c r="G62" s="23"/>
      <c r="H62" s="24">
        <f t="shared" si="28"/>
        <v>0</v>
      </c>
      <c r="I62" s="23">
        <v>0.95</v>
      </c>
      <c r="J62" s="25">
        <f t="shared" si="29"/>
        <v>0</v>
      </c>
      <c r="K62" s="26">
        <f>LOOKUP(1.25*J62,TOTAL!$D$54:$D$79,TOTAL!$E$54:$E$79)</f>
        <v>2</v>
      </c>
      <c r="L62" s="26"/>
      <c r="M62" s="27"/>
      <c r="N62" s="239" t="s">
        <v>55</v>
      </c>
      <c r="O62" s="240"/>
      <c r="P62" s="240"/>
      <c r="Q62" s="241"/>
      <c r="R62" s="179"/>
      <c r="S62" s="19">
        <f t="shared" si="3"/>
        <v>0</v>
      </c>
      <c r="T62" s="19">
        <f t="shared" si="4"/>
        <v>0</v>
      </c>
    </row>
    <row r="63" spans="1:20" s="19" customFormat="1" ht="24.95" customHeight="1">
      <c r="A63" s="20">
        <v>49</v>
      </c>
      <c r="B63" s="74" t="s">
        <v>99</v>
      </c>
      <c r="C63" s="21" t="s">
        <v>91</v>
      </c>
      <c r="D63" s="117" t="s">
        <v>46</v>
      </c>
      <c r="E63" s="22">
        <v>1</v>
      </c>
      <c r="F63" s="23">
        <v>110</v>
      </c>
      <c r="G63" s="23">
        <v>500</v>
      </c>
      <c r="H63" s="24">
        <f t="shared" si="28"/>
        <v>164.3420525894316</v>
      </c>
      <c r="I63" s="23">
        <v>0.95</v>
      </c>
      <c r="J63" s="25">
        <f t="shared" si="29"/>
        <v>4.784688995215312</v>
      </c>
      <c r="K63" s="26">
        <f>LOOKUP(1.25*J63,TOTAL!$D$54:$D$79,TOTAL!$E$54:$E$79)</f>
        <v>6.3</v>
      </c>
      <c r="L63" s="26"/>
      <c r="M63" s="27"/>
      <c r="N63" s="239"/>
      <c r="O63" s="240"/>
      <c r="P63" s="240"/>
      <c r="Q63" s="241"/>
      <c r="R63" s="179"/>
      <c r="S63" s="19">
        <f t="shared" si="3"/>
        <v>500</v>
      </c>
      <c r="T63" s="19">
        <f t="shared" si="4"/>
        <v>164.3420525894316</v>
      </c>
    </row>
    <row r="64" spans="1:20" s="19" customFormat="1" ht="24.95" customHeight="1">
      <c r="A64" s="20">
        <v>50</v>
      </c>
      <c r="B64" s="74" t="s">
        <v>99</v>
      </c>
      <c r="C64" s="21" t="s">
        <v>49</v>
      </c>
      <c r="D64" s="117" t="s">
        <v>46</v>
      </c>
      <c r="E64" s="22">
        <v>0.5</v>
      </c>
      <c r="F64" s="23">
        <v>110</v>
      </c>
      <c r="G64" s="23">
        <v>2000</v>
      </c>
      <c r="H64" s="24">
        <f t="shared" si="28"/>
        <v>657.36821035772641</v>
      </c>
      <c r="I64" s="23">
        <v>0.95</v>
      </c>
      <c r="J64" s="25">
        <f t="shared" si="29"/>
        <v>19.138755980861248</v>
      </c>
      <c r="K64" s="26">
        <f>LOOKUP(1.25*J64,TOTAL!$D$54:$D$79,TOTAL!$E$54:$E$79)</f>
        <v>25</v>
      </c>
      <c r="L64" s="26"/>
      <c r="M64" s="27"/>
      <c r="N64" s="239"/>
      <c r="O64" s="240"/>
      <c r="P64" s="240"/>
      <c r="Q64" s="241"/>
      <c r="R64" s="179"/>
      <c r="S64" s="19">
        <f t="shared" si="3"/>
        <v>1000</v>
      </c>
      <c r="T64" s="19">
        <f t="shared" si="4"/>
        <v>328.68410517886321</v>
      </c>
    </row>
    <row r="65" spans="1:20" s="19" customFormat="1" ht="24.95" customHeight="1">
      <c r="A65" s="20">
        <v>51</v>
      </c>
      <c r="B65" s="74" t="s">
        <v>99</v>
      </c>
      <c r="C65" s="21" t="s">
        <v>49</v>
      </c>
      <c r="D65" s="117" t="s">
        <v>46</v>
      </c>
      <c r="E65" s="22">
        <v>0.5</v>
      </c>
      <c r="F65" s="23">
        <v>110</v>
      </c>
      <c r="G65" s="23">
        <v>2000</v>
      </c>
      <c r="H65" s="24">
        <f t="shared" ref="H65" si="30">G65*TAN(ACOS(I65))</f>
        <v>657.36821035772641</v>
      </c>
      <c r="I65" s="23">
        <v>0.95</v>
      </c>
      <c r="J65" s="25">
        <f t="shared" ref="J65" si="31">G65/F65/I65</f>
        <v>19.138755980861248</v>
      </c>
      <c r="K65" s="26">
        <f>LOOKUP(1.25*J65,TOTAL!$D$54:$D$79,TOTAL!$E$54:$E$79)</f>
        <v>25</v>
      </c>
      <c r="L65" s="26"/>
      <c r="M65" s="27"/>
      <c r="N65" s="239"/>
      <c r="O65" s="240"/>
      <c r="P65" s="240"/>
      <c r="Q65" s="241"/>
      <c r="R65" s="179"/>
      <c r="S65" s="19">
        <f t="shared" si="3"/>
        <v>1000</v>
      </c>
      <c r="T65" s="19">
        <f t="shared" si="4"/>
        <v>328.68410517886321</v>
      </c>
    </row>
    <row r="66" spans="1:20" s="19" customFormat="1" ht="24.95" customHeight="1">
      <c r="A66" s="20">
        <v>52</v>
      </c>
      <c r="B66" s="74" t="s">
        <v>99</v>
      </c>
      <c r="C66" s="21" t="s">
        <v>50</v>
      </c>
      <c r="D66" s="117" t="s">
        <v>46</v>
      </c>
      <c r="E66" s="22">
        <v>1</v>
      </c>
      <c r="F66" s="23">
        <v>110</v>
      </c>
      <c r="G66" s="23">
        <v>1000</v>
      </c>
      <c r="H66" s="24">
        <f t="shared" si="28"/>
        <v>328.68410517886321</v>
      </c>
      <c r="I66" s="23">
        <v>0.95</v>
      </c>
      <c r="J66" s="25">
        <f t="shared" si="29"/>
        <v>9.569377990430624</v>
      </c>
      <c r="K66" s="26">
        <f>LOOKUP(1.25*J66,TOTAL!$D$54:$D$79,TOTAL!$E$54:$E$79)</f>
        <v>16</v>
      </c>
      <c r="L66" s="26"/>
      <c r="M66" s="27"/>
      <c r="N66" s="239"/>
      <c r="O66" s="240"/>
      <c r="P66" s="240"/>
      <c r="Q66" s="241"/>
      <c r="R66" s="179"/>
      <c r="S66" s="19">
        <f t="shared" si="3"/>
        <v>1000</v>
      </c>
      <c r="T66" s="19">
        <f t="shared" si="4"/>
        <v>328.68410517886321</v>
      </c>
    </row>
    <row r="67" spans="1:20" s="19" customFormat="1" ht="24.95" customHeight="1">
      <c r="A67" s="20">
        <v>53</v>
      </c>
      <c r="B67" s="74" t="s">
        <v>99</v>
      </c>
      <c r="C67" s="21" t="s">
        <v>92</v>
      </c>
      <c r="D67" s="117" t="s">
        <v>46</v>
      </c>
      <c r="E67" s="22">
        <v>0.5</v>
      </c>
      <c r="F67" s="23">
        <v>110</v>
      </c>
      <c r="G67" s="23">
        <v>750</v>
      </c>
      <c r="H67" s="24">
        <f t="shared" si="28"/>
        <v>246.5130788841474</v>
      </c>
      <c r="I67" s="23">
        <v>0.95</v>
      </c>
      <c r="J67" s="25">
        <f t="shared" si="29"/>
        <v>7.1770334928229671</v>
      </c>
      <c r="K67" s="26">
        <f>LOOKUP(1.25*J67,TOTAL!$D$54:$D$79,TOTAL!$E$54:$E$79)</f>
        <v>10</v>
      </c>
      <c r="L67" s="26" t="s">
        <v>56</v>
      </c>
      <c r="M67" s="27" t="s">
        <v>75</v>
      </c>
      <c r="N67" s="239"/>
      <c r="O67" s="240"/>
      <c r="P67" s="240"/>
      <c r="Q67" s="241"/>
      <c r="R67" s="179"/>
      <c r="S67" s="19">
        <f t="shared" si="3"/>
        <v>375</v>
      </c>
      <c r="T67" s="19">
        <f t="shared" si="4"/>
        <v>123.2565394420737</v>
      </c>
    </row>
    <row r="68" spans="1:20" s="19" customFormat="1" ht="24.95" customHeight="1">
      <c r="A68" s="20">
        <v>54</v>
      </c>
      <c r="B68" s="74" t="s">
        <v>99</v>
      </c>
      <c r="C68" s="21" t="s">
        <v>51</v>
      </c>
      <c r="D68" s="117" t="s">
        <v>46</v>
      </c>
      <c r="E68" s="22">
        <v>1</v>
      </c>
      <c r="F68" s="23">
        <v>110</v>
      </c>
      <c r="G68" s="23">
        <v>25</v>
      </c>
      <c r="H68" s="24">
        <f t="shared" ref="H68:H76" si="32">G68*TAN(ACOS(I68))</f>
        <v>8.2171026294715794</v>
      </c>
      <c r="I68" s="23">
        <v>0.95</v>
      </c>
      <c r="J68" s="25">
        <f t="shared" ref="J68:J76" si="33">G68/F68/I68</f>
        <v>0.23923444976076555</v>
      </c>
      <c r="K68" s="26">
        <f>LOOKUP(1.25*J68,TOTAL!$D$54:$D$79,TOTAL!$E$54:$E$79)</f>
        <v>2</v>
      </c>
      <c r="L68" s="26"/>
      <c r="M68" s="27"/>
      <c r="N68" s="239"/>
      <c r="O68" s="240"/>
      <c r="P68" s="240"/>
      <c r="Q68" s="241"/>
      <c r="R68" s="179"/>
      <c r="S68" s="19">
        <f t="shared" si="3"/>
        <v>25</v>
      </c>
      <c r="T68" s="19">
        <f t="shared" si="4"/>
        <v>8.2171026294715794</v>
      </c>
    </row>
    <row r="69" spans="1:20" s="19" customFormat="1" ht="24.95" customHeight="1">
      <c r="A69" s="20">
        <v>55</v>
      </c>
      <c r="B69" s="74" t="s">
        <v>99</v>
      </c>
      <c r="C69" s="21" t="s">
        <v>51</v>
      </c>
      <c r="D69" s="117" t="s">
        <v>46</v>
      </c>
      <c r="E69" s="22">
        <v>1</v>
      </c>
      <c r="F69" s="23">
        <v>110</v>
      </c>
      <c r="G69" s="23">
        <v>25</v>
      </c>
      <c r="H69" s="24">
        <f t="shared" si="32"/>
        <v>8.2171026294715794</v>
      </c>
      <c r="I69" s="23">
        <v>0.95</v>
      </c>
      <c r="J69" s="25">
        <f t="shared" si="33"/>
        <v>0.23923444976076555</v>
      </c>
      <c r="K69" s="26">
        <f>LOOKUP(1.25*J69,TOTAL!$D$54:$D$79,TOTAL!$E$54:$E$79)</f>
        <v>2</v>
      </c>
      <c r="L69" s="26"/>
      <c r="M69" s="27"/>
      <c r="N69" s="239"/>
      <c r="O69" s="240"/>
      <c r="P69" s="240"/>
      <c r="Q69" s="241"/>
      <c r="R69" s="179"/>
      <c r="S69" s="19">
        <f t="shared" si="3"/>
        <v>25</v>
      </c>
      <c r="T69" s="19">
        <f t="shared" si="4"/>
        <v>8.2171026294715794</v>
      </c>
    </row>
    <row r="70" spans="1:20" s="19" customFormat="1" ht="24.95" customHeight="1">
      <c r="A70" s="20">
        <v>56</v>
      </c>
      <c r="B70" s="74" t="s">
        <v>99</v>
      </c>
      <c r="C70" s="21" t="s">
        <v>51</v>
      </c>
      <c r="D70" s="117" t="s">
        <v>46</v>
      </c>
      <c r="E70" s="22">
        <v>1</v>
      </c>
      <c r="F70" s="23">
        <v>110</v>
      </c>
      <c r="G70" s="23">
        <v>25</v>
      </c>
      <c r="H70" s="24">
        <f t="shared" si="32"/>
        <v>8.2171026294715794</v>
      </c>
      <c r="I70" s="23">
        <v>0.95</v>
      </c>
      <c r="J70" s="25">
        <f t="shared" si="33"/>
        <v>0.23923444976076555</v>
      </c>
      <c r="K70" s="26">
        <f>LOOKUP(1.25*J70,TOTAL!$D$54:$D$79,TOTAL!$E$54:$E$79)</f>
        <v>2</v>
      </c>
      <c r="L70" s="26"/>
      <c r="M70" s="27"/>
      <c r="N70" s="239"/>
      <c r="O70" s="240"/>
      <c r="P70" s="240"/>
      <c r="Q70" s="241"/>
      <c r="R70" s="179"/>
      <c r="S70" s="19">
        <f t="shared" si="3"/>
        <v>25</v>
      </c>
      <c r="T70" s="19">
        <f t="shared" si="4"/>
        <v>8.2171026294715794</v>
      </c>
    </row>
    <row r="71" spans="1:20" s="19" customFormat="1" ht="24.95" customHeight="1">
      <c r="A71" s="20">
        <v>57</v>
      </c>
      <c r="B71" s="74" t="s">
        <v>99</v>
      </c>
      <c r="C71" s="21" t="s">
        <v>51</v>
      </c>
      <c r="D71" s="117" t="s">
        <v>46</v>
      </c>
      <c r="E71" s="22">
        <v>1</v>
      </c>
      <c r="F71" s="23">
        <v>110</v>
      </c>
      <c r="G71" s="23">
        <v>25</v>
      </c>
      <c r="H71" s="24">
        <f t="shared" si="32"/>
        <v>8.2171026294715794</v>
      </c>
      <c r="I71" s="23">
        <v>0.95</v>
      </c>
      <c r="J71" s="25">
        <f t="shared" si="33"/>
        <v>0.23923444976076555</v>
      </c>
      <c r="K71" s="26">
        <f>LOOKUP(1.25*J71,TOTAL!$D$54:$D$79,TOTAL!$E$54:$E$79)</f>
        <v>2</v>
      </c>
      <c r="L71" s="26"/>
      <c r="M71" s="27"/>
      <c r="N71" s="239"/>
      <c r="O71" s="240"/>
      <c r="P71" s="240"/>
      <c r="Q71" s="241"/>
      <c r="R71" s="179"/>
      <c r="S71" s="19">
        <f t="shared" si="3"/>
        <v>25</v>
      </c>
      <c r="T71" s="19">
        <f t="shared" si="4"/>
        <v>8.2171026294715794</v>
      </c>
    </row>
    <row r="72" spans="1:20" s="19" customFormat="1" ht="24.95" customHeight="1">
      <c r="A72" s="20">
        <v>58</v>
      </c>
      <c r="B72" s="74" t="s">
        <v>99</v>
      </c>
      <c r="C72" s="21" t="s">
        <v>52</v>
      </c>
      <c r="D72" s="117" t="s">
        <v>46</v>
      </c>
      <c r="E72" s="22">
        <v>1</v>
      </c>
      <c r="F72" s="23">
        <v>110</v>
      </c>
      <c r="G72" s="23">
        <v>25</v>
      </c>
      <c r="H72" s="24">
        <f t="shared" si="32"/>
        <v>8.2171026294715794</v>
      </c>
      <c r="I72" s="23">
        <v>0.95</v>
      </c>
      <c r="J72" s="25">
        <f t="shared" si="33"/>
        <v>0.23923444976076555</v>
      </c>
      <c r="K72" s="26">
        <f>LOOKUP(1.25*J72,TOTAL!$D$54:$D$79,TOTAL!$E$54:$E$79)</f>
        <v>2</v>
      </c>
      <c r="L72" s="26"/>
      <c r="M72" s="27"/>
      <c r="N72" s="239"/>
      <c r="O72" s="240"/>
      <c r="P72" s="240"/>
      <c r="Q72" s="241"/>
      <c r="R72" s="179"/>
      <c r="S72" s="19">
        <f t="shared" si="3"/>
        <v>25</v>
      </c>
      <c r="T72" s="19">
        <f t="shared" si="4"/>
        <v>8.2171026294715794</v>
      </c>
    </row>
    <row r="73" spans="1:20" s="19" customFormat="1" ht="24.95" customHeight="1">
      <c r="A73" s="20">
        <v>59</v>
      </c>
      <c r="B73" s="74" t="s">
        <v>99</v>
      </c>
      <c r="C73" s="21" t="s">
        <v>53</v>
      </c>
      <c r="D73" s="117" t="s">
        <v>46</v>
      </c>
      <c r="E73" s="22">
        <v>1</v>
      </c>
      <c r="F73" s="23">
        <v>110</v>
      </c>
      <c r="G73" s="23">
        <v>25</v>
      </c>
      <c r="H73" s="24">
        <f t="shared" si="32"/>
        <v>8.2171026294715794</v>
      </c>
      <c r="I73" s="23">
        <v>0.95</v>
      </c>
      <c r="J73" s="25">
        <f t="shared" si="33"/>
        <v>0.23923444976076555</v>
      </c>
      <c r="K73" s="26">
        <f>LOOKUP(1.25*J73,TOTAL!$D$54:$D$79,TOTAL!$E$54:$E$79)</f>
        <v>2</v>
      </c>
      <c r="L73" s="26"/>
      <c r="M73" s="27"/>
      <c r="N73" s="239"/>
      <c r="O73" s="240"/>
      <c r="P73" s="240"/>
      <c r="Q73" s="241"/>
      <c r="R73" s="179"/>
      <c r="S73" s="19">
        <f t="shared" si="3"/>
        <v>25</v>
      </c>
      <c r="T73" s="19">
        <f t="shared" si="4"/>
        <v>8.2171026294715794</v>
      </c>
    </row>
    <row r="74" spans="1:20" s="19" customFormat="1" ht="24.95" customHeight="1">
      <c r="A74" s="20">
        <v>60</v>
      </c>
      <c r="B74" s="74" t="s">
        <v>99</v>
      </c>
      <c r="C74" s="21" t="s">
        <v>53</v>
      </c>
      <c r="D74" s="117" t="s">
        <v>46</v>
      </c>
      <c r="E74" s="22">
        <v>1</v>
      </c>
      <c r="F74" s="23">
        <v>110</v>
      </c>
      <c r="G74" s="23">
        <v>25</v>
      </c>
      <c r="H74" s="24">
        <f t="shared" si="32"/>
        <v>8.2171026294715794</v>
      </c>
      <c r="I74" s="23">
        <v>0.95</v>
      </c>
      <c r="J74" s="25">
        <f t="shared" si="33"/>
        <v>0.23923444976076555</v>
      </c>
      <c r="K74" s="26">
        <f>LOOKUP(1.25*J74,TOTAL!$D$54:$D$79,TOTAL!$E$54:$E$79)</f>
        <v>2</v>
      </c>
      <c r="L74" s="26"/>
      <c r="M74" s="27"/>
      <c r="N74" s="239"/>
      <c r="O74" s="240"/>
      <c r="P74" s="240"/>
      <c r="Q74" s="241"/>
      <c r="R74" s="179"/>
      <c r="S74" s="19">
        <f t="shared" si="3"/>
        <v>25</v>
      </c>
      <c r="T74" s="19">
        <f t="shared" si="4"/>
        <v>8.2171026294715794</v>
      </c>
    </row>
    <row r="75" spans="1:20" s="19" customFormat="1" ht="24.95" customHeight="1">
      <c r="A75" s="20">
        <v>61</v>
      </c>
      <c r="B75" s="74" t="s">
        <v>99</v>
      </c>
      <c r="C75" s="21" t="s">
        <v>53</v>
      </c>
      <c r="D75" s="117" t="s">
        <v>46</v>
      </c>
      <c r="E75" s="22">
        <v>1</v>
      </c>
      <c r="F75" s="23">
        <v>110</v>
      </c>
      <c r="G75" s="23">
        <v>25</v>
      </c>
      <c r="H75" s="24">
        <f t="shared" ref="H75" si="34">G75*TAN(ACOS(I75))</f>
        <v>8.2171026294715794</v>
      </c>
      <c r="I75" s="23">
        <v>0.95</v>
      </c>
      <c r="J75" s="25">
        <f t="shared" ref="J75" si="35">G75/F75/I75</f>
        <v>0.23923444976076555</v>
      </c>
      <c r="K75" s="26">
        <f>LOOKUP(1.25*J75,TOTAL!$D$54:$D$79,TOTAL!$E$54:$E$79)</f>
        <v>2</v>
      </c>
      <c r="L75" s="26"/>
      <c r="M75" s="27"/>
      <c r="N75" s="239"/>
      <c r="O75" s="240"/>
      <c r="P75" s="240"/>
      <c r="Q75" s="241"/>
      <c r="R75" s="179"/>
      <c r="S75" s="19">
        <f t="shared" si="3"/>
        <v>25</v>
      </c>
      <c r="T75" s="19">
        <f t="shared" si="4"/>
        <v>8.2171026294715794</v>
      </c>
    </row>
    <row r="76" spans="1:20" s="19" customFormat="1" ht="24.95" customHeight="1">
      <c r="A76" s="20">
        <v>62</v>
      </c>
      <c r="B76" s="74" t="s">
        <v>99</v>
      </c>
      <c r="C76" s="21" t="s">
        <v>93</v>
      </c>
      <c r="D76" s="117" t="s">
        <v>46</v>
      </c>
      <c r="E76" s="22">
        <v>1</v>
      </c>
      <c r="F76" s="23">
        <v>110</v>
      </c>
      <c r="G76" s="23">
        <v>1000</v>
      </c>
      <c r="H76" s="24">
        <f t="shared" si="32"/>
        <v>328.68410517886321</v>
      </c>
      <c r="I76" s="23">
        <v>0.95</v>
      </c>
      <c r="J76" s="25">
        <f t="shared" si="33"/>
        <v>9.569377990430624</v>
      </c>
      <c r="K76" s="26">
        <f>LOOKUP(1.25*J76,TOTAL!$D$54:$D$79,TOTAL!$E$54:$E$79)</f>
        <v>16</v>
      </c>
      <c r="L76" s="26"/>
      <c r="M76" s="27" t="s">
        <v>76</v>
      </c>
      <c r="N76" s="239"/>
      <c r="O76" s="240"/>
      <c r="P76" s="240"/>
      <c r="Q76" s="241"/>
      <c r="R76" s="179"/>
      <c r="S76" s="19">
        <f t="shared" si="3"/>
        <v>1000</v>
      </c>
      <c r="T76" s="19">
        <f t="shared" si="4"/>
        <v>328.68410517886321</v>
      </c>
    </row>
    <row r="77" spans="1:20" s="19" customFormat="1" ht="24.95" customHeight="1" thickBot="1">
      <c r="A77" s="127">
        <v>63</v>
      </c>
      <c r="B77" s="128" t="s">
        <v>99</v>
      </c>
      <c r="C77" s="129" t="s">
        <v>94</v>
      </c>
      <c r="D77" s="142" t="s">
        <v>46</v>
      </c>
      <c r="E77" s="130">
        <v>1</v>
      </c>
      <c r="F77" s="131">
        <v>110</v>
      </c>
      <c r="G77" s="131">
        <v>1500</v>
      </c>
      <c r="H77" s="132">
        <f t="shared" ref="H77" si="36">G77*TAN(ACOS(I77))</f>
        <v>493.02615776829481</v>
      </c>
      <c r="I77" s="131">
        <v>0.95</v>
      </c>
      <c r="J77" s="133">
        <f t="shared" ref="J77" si="37">G77/F77/I77</f>
        <v>14.354066985645934</v>
      </c>
      <c r="K77" s="134">
        <f>LOOKUP(1.25*J77,TOTAL!$D$54:$D$79,TOTAL!$E$54:$E$79)</f>
        <v>20</v>
      </c>
      <c r="L77" s="134"/>
      <c r="M77" s="135" t="s">
        <v>74</v>
      </c>
      <c r="N77" s="136"/>
      <c r="O77" s="137"/>
      <c r="P77" s="176"/>
      <c r="Q77" s="175"/>
      <c r="S77" s="19">
        <f t="shared" si="3"/>
        <v>1500</v>
      </c>
      <c r="T77" s="19">
        <f t="shared" si="4"/>
        <v>493.02615776829481</v>
      </c>
    </row>
    <row r="78" spans="1:20" s="19" customFormat="1" ht="24.95" customHeight="1" thickTop="1" thickBot="1">
      <c r="A78" s="118"/>
      <c r="B78" s="119"/>
      <c r="C78" s="120" t="s">
        <v>88</v>
      </c>
      <c r="D78" s="120"/>
      <c r="E78" s="121"/>
      <c r="F78" s="121"/>
      <c r="G78" s="138">
        <f>SUM(S15:S77)</f>
        <v>44995</v>
      </c>
      <c r="H78" s="138">
        <f>SUM(T15:T77)</f>
        <v>14789.141312522943</v>
      </c>
      <c r="I78" s="121"/>
      <c r="J78" s="122"/>
      <c r="K78" s="123"/>
      <c r="L78" s="123"/>
      <c r="M78" s="124"/>
      <c r="N78" s="125"/>
      <c r="O78" s="126"/>
      <c r="P78" s="177"/>
      <c r="Q78" s="178"/>
    </row>
    <row r="79" spans="1:20" ht="17.25" customHeight="1">
      <c r="A79" s="263" t="s">
        <v>95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4"/>
    </row>
  </sheetData>
  <mergeCells count="67">
    <mergeCell ref="N21:Q21"/>
    <mergeCell ref="N22:Q22"/>
    <mergeCell ref="N23:Q23"/>
    <mergeCell ref="N24:Q24"/>
    <mergeCell ref="A79:P79"/>
    <mergeCell ref="N50:Q50"/>
    <mergeCell ref="N51:Q51"/>
    <mergeCell ref="N52:Q52"/>
    <mergeCell ref="N53:Q53"/>
    <mergeCell ref="N54:Q54"/>
    <mergeCell ref="N25:Q25"/>
    <mergeCell ref="N26:Q26"/>
    <mergeCell ref="N27:Q27"/>
    <mergeCell ref="N28:Q28"/>
    <mergeCell ref="N29:Q29"/>
    <mergeCell ref="N30:Q30"/>
    <mergeCell ref="N16:Q16"/>
    <mergeCell ref="N17:Q17"/>
    <mergeCell ref="N18:Q18"/>
    <mergeCell ref="N19:Q19"/>
    <mergeCell ref="N20:Q20"/>
    <mergeCell ref="D12:D14"/>
    <mergeCell ref="A12:A14"/>
    <mergeCell ref="B12:B14"/>
    <mergeCell ref="N12:Q14"/>
    <mergeCell ref="N15:Q15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N42:Q42"/>
    <mergeCell ref="N43:Q43"/>
    <mergeCell ref="N44:Q44"/>
    <mergeCell ref="N45:Q45"/>
    <mergeCell ref="N46:Q46"/>
    <mergeCell ref="N47:Q47"/>
    <mergeCell ref="N48:Q48"/>
    <mergeCell ref="N49:Q49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5:Q75"/>
    <mergeCell ref="N76:Q76"/>
    <mergeCell ref="N70:Q70"/>
    <mergeCell ref="N71:Q71"/>
    <mergeCell ref="N72:Q72"/>
    <mergeCell ref="N73:Q73"/>
    <mergeCell ref="N74:Q74"/>
  </mergeCells>
  <printOptions horizontalCentered="1"/>
  <pageMargins left="0.23622047244094491" right="0.23622047244094491" top="0.6692913385826772" bottom="0.74803149606299213" header="1.2204724409448819" footer="0.31496062992125984"/>
  <pageSetup paperSize="9" scale="56" firstPageNumber="4" orientation="portrait" useFirstPageNumber="1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</vt:lpstr>
      <vt:lpstr>Revision Index</vt:lpstr>
      <vt:lpstr>TOTAL</vt:lpstr>
      <vt:lpstr>LOAD LIST</vt:lpstr>
      <vt:lpstr>Cover!Print_Area</vt:lpstr>
      <vt:lpstr>'LOAD LIST'!Print_Area</vt:lpstr>
      <vt:lpstr>'Revision Index'!Print_Area</vt:lpstr>
      <vt:lpstr>TOTAL!Print_Area</vt:lpstr>
      <vt:lpstr>'LOAD LIST'!Print_Titles</vt:lpstr>
    </vt:vector>
  </TitlesOfParts>
  <Company>NAMVARAN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UPS Load List</dc:title>
  <dc:subject>AC UPS LOAD LIST</dc:subject>
  <dc:creator>Ramin Nasirpour</dc:creator>
  <dc:description>110VAC UPS POWER CONSUMPTION LIST</dc:description>
  <cp:lastModifiedBy>Windows User</cp:lastModifiedBy>
  <cp:lastPrinted>2019-07-24T07:26:48Z</cp:lastPrinted>
  <dcterms:created xsi:type="dcterms:W3CDTF">2000-06-26T04:51:57Z</dcterms:created>
  <dcterms:modified xsi:type="dcterms:W3CDTF">2021-04-24T09:18:05Z</dcterms:modified>
</cp:coreProperties>
</file>