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0CC14A9-ABE9-4CEC-95C3-DD1AC534122B}" xr6:coauthVersionLast="47" xr6:coauthVersionMax="47" xr10:uidLastSave="{00000000-0000-0000-0000-000000000000}"/>
  <bookViews>
    <workbookView xWindow="-120" yWindow="-120" windowWidth="29040" windowHeight="15720" xr2:uid="{45A3EAD3-00D9-401C-AC98-43F5642754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7" i="1" l="1"/>
  <c r="F164" i="1"/>
  <c r="F141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F118" i="1"/>
  <c r="G117" i="1"/>
  <c r="F95" i="1"/>
  <c r="G84" i="1"/>
  <c r="G75" i="1"/>
  <c r="G74" i="1"/>
  <c r="G73" i="1"/>
  <c r="G72" i="1"/>
  <c r="F72" i="1"/>
  <c r="G71" i="1"/>
</calcChain>
</file>

<file path=xl/sharedStrings.xml><?xml version="1.0" encoding="utf-8"?>
<sst xmlns="http://schemas.openxmlformats.org/spreadsheetml/2006/main" count="222" uniqueCount="24">
  <si>
    <t>time</t>
  </si>
  <si>
    <t>country</t>
  </si>
  <si>
    <t>GDP</t>
  </si>
  <si>
    <t>GINI</t>
  </si>
  <si>
    <t>ECI</t>
  </si>
  <si>
    <t>Governance</t>
  </si>
  <si>
    <t>HDI</t>
  </si>
  <si>
    <t>Globalization</t>
  </si>
  <si>
    <t>CPI</t>
  </si>
  <si>
    <t>ER</t>
  </si>
  <si>
    <t>fdi</t>
  </si>
  <si>
    <t>Iran</t>
  </si>
  <si>
    <t>China</t>
  </si>
  <si>
    <t>Russia</t>
  </si>
  <si>
    <t>India</t>
  </si>
  <si>
    <t>Pakistan</t>
  </si>
  <si>
    <t>Mongolia</t>
  </si>
  <si>
    <t>Belarus</t>
  </si>
  <si>
    <t>kazakhstan</t>
  </si>
  <si>
    <t>Kyrgyzstan</t>
  </si>
  <si>
    <t>index c ECI GOVERNANCE HDI CPI ER FDI GLOBALIZATION</t>
  </si>
  <si>
    <t>مدل  پژوهش به صورت فوق می‌باشد. شاخص index ، در واقع شاخص ترکیبی ضریب جینی و رشد اقتصادی است.</t>
  </si>
  <si>
    <t>میخواهیم تاثیر این شاخص ترکیبی را بر متغیرهای مستقل ذکر شده در بالا از طریق روش GMM در نرم افزار ایویوز، بررسی کنیم.</t>
  </si>
  <si>
    <t>که قبلا محاسبه 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</si>
</sst>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92B74-4AE0-478B-A304-E46B997BE3B1}">
  <dimension ref="A1:Q208"/>
  <sheetViews>
    <sheetView tabSelected="1" workbookViewId="0">
      <selection activeCell="O12" sqref="O12"/>
    </sheetView>
  </sheetViews>
  <sheetFormatPr defaultRowHeight="15" x14ac:dyDescent="0.25"/>
  <cols>
    <col min="11" max="11" width="9.140625" style="1"/>
    <col min="17" max="17" width="52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7" x14ac:dyDescent="0.25">
      <c r="A2" s="1">
        <v>2000</v>
      </c>
      <c r="B2" s="1" t="s">
        <v>11</v>
      </c>
      <c r="C2" s="1">
        <v>5.85</v>
      </c>
      <c r="D2" s="1">
        <v>41.1</v>
      </c>
      <c r="E2" s="1">
        <v>-0.81</v>
      </c>
      <c r="F2" s="1">
        <v>-0.78500000000000003</v>
      </c>
      <c r="G2" s="1">
        <v>0.68500000000000005</v>
      </c>
      <c r="H2" s="1">
        <v>37.770000000000003</v>
      </c>
      <c r="I2" s="1">
        <v>25</v>
      </c>
      <c r="J2" s="2">
        <v>1764.86</v>
      </c>
      <c r="K2" s="1">
        <v>3.9E-2</v>
      </c>
      <c r="Q2" t="s">
        <v>20</v>
      </c>
    </row>
    <row r="3" spans="1:17" x14ac:dyDescent="0.25">
      <c r="A3" s="1">
        <v>2001</v>
      </c>
      <c r="B3" s="1" t="s">
        <v>11</v>
      </c>
      <c r="C3" s="1">
        <v>2.39</v>
      </c>
      <c r="D3" s="1">
        <v>43</v>
      </c>
      <c r="E3" s="1">
        <v>-0.97</v>
      </c>
      <c r="F3" s="1">
        <v>-0.78</v>
      </c>
      <c r="G3" s="1">
        <v>0.69299999999999995</v>
      </c>
      <c r="H3" s="1">
        <v>38.6</v>
      </c>
      <c r="I3" s="1">
        <v>27</v>
      </c>
      <c r="J3" s="2">
        <v>1753.99</v>
      </c>
      <c r="K3" s="1">
        <v>0.40799999999999997</v>
      </c>
    </row>
    <row r="4" spans="1:17" x14ac:dyDescent="0.25">
      <c r="A4" s="1">
        <v>2002</v>
      </c>
      <c r="B4" s="1" t="s">
        <v>11</v>
      </c>
      <c r="C4" s="1">
        <v>8.08</v>
      </c>
      <c r="D4" s="1">
        <v>42.9</v>
      </c>
      <c r="E4" s="1">
        <v>-0.67</v>
      </c>
      <c r="F4" s="1">
        <v>-0.77500000000000002</v>
      </c>
      <c r="G4" s="1">
        <v>0.70099999999999996</v>
      </c>
      <c r="H4" s="1">
        <v>44.4</v>
      </c>
      <c r="I4" s="1">
        <v>28</v>
      </c>
      <c r="J4" s="2">
        <v>6907.03</v>
      </c>
      <c r="K4" s="1">
        <v>3.52</v>
      </c>
      <c r="M4" t="s">
        <v>23</v>
      </c>
      <c r="Q4" t="s">
        <v>21</v>
      </c>
    </row>
    <row r="5" spans="1:17" x14ac:dyDescent="0.25">
      <c r="A5" s="1">
        <v>2003</v>
      </c>
      <c r="B5" s="1" t="s">
        <v>11</v>
      </c>
      <c r="C5" s="1">
        <v>8.64</v>
      </c>
      <c r="D5" s="1">
        <v>42.4</v>
      </c>
      <c r="E5" s="1">
        <v>-0.75</v>
      </c>
      <c r="F5" s="1">
        <v>-0.76500000000000001</v>
      </c>
      <c r="G5" s="1">
        <v>0.70399999999999996</v>
      </c>
      <c r="H5" s="1">
        <v>45.52</v>
      </c>
      <c r="I5" s="1">
        <v>30</v>
      </c>
      <c r="J5" s="2">
        <v>8193.89</v>
      </c>
      <c r="K5" s="1">
        <v>2.88</v>
      </c>
      <c r="Q5" t="s">
        <v>22</v>
      </c>
    </row>
    <row r="6" spans="1:17" x14ac:dyDescent="0.25">
      <c r="A6" s="1">
        <v>2004</v>
      </c>
      <c r="B6" s="1" t="s">
        <v>11</v>
      </c>
      <c r="C6" s="1">
        <v>4.34</v>
      </c>
      <c r="D6" s="1">
        <v>42.5</v>
      </c>
      <c r="E6" s="1">
        <v>-0.67</v>
      </c>
      <c r="F6" s="1">
        <v>-0.79100000000000004</v>
      </c>
      <c r="G6" s="1">
        <v>0.71199999999999997</v>
      </c>
      <c r="H6" s="1">
        <v>45.11</v>
      </c>
      <c r="I6" s="1">
        <v>20</v>
      </c>
      <c r="J6" s="2">
        <v>8613.99</v>
      </c>
      <c r="K6" s="1">
        <v>3.04</v>
      </c>
    </row>
    <row r="7" spans="1:17" x14ac:dyDescent="0.25">
      <c r="A7" s="1">
        <v>2005</v>
      </c>
      <c r="B7" s="1" t="s">
        <v>11</v>
      </c>
      <c r="C7" s="1">
        <v>3.19</v>
      </c>
      <c r="D7" s="1">
        <v>43.6</v>
      </c>
      <c r="E7" s="1">
        <v>-0.64</v>
      </c>
      <c r="F7" s="1">
        <v>-0.86599999999999999</v>
      </c>
      <c r="G7" s="1">
        <v>0.71699999999999997</v>
      </c>
      <c r="H7" s="1">
        <v>46.41</v>
      </c>
      <c r="I7" s="1">
        <v>29</v>
      </c>
      <c r="J7" s="2">
        <v>8963.9599999999991</v>
      </c>
      <c r="K7" s="1">
        <v>2.89</v>
      </c>
    </row>
    <row r="8" spans="1:17" x14ac:dyDescent="0.25">
      <c r="A8" s="1">
        <v>2006</v>
      </c>
      <c r="B8" s="1" t="s">
        <v>11</v>
      </c>
      <c r="C8" s="1">
        <v>5</v>
      </c>
      <c r="D8" s="1">
        <v>44.8</v>
      </c>
      <c r="E8" s="1">
        <v>-0.76</v>
      </c>
      <c r="F8" s="1">
        <v>-0.99399999999999999</v>
      </c>
      <c r="G8" s="1">
        <v>0.72699999999999998</v>
      </c>
      <c r="H8" s="1">
        <v>48.74</v>
      </c>
      <c r="I8" s="1">
        <v>27</v>
      </c>
      <c r="J8" s="3">
        <v>9170.94</v>
      </c>
      <c r="K8" s="1">
        <v>2.3199999999999998</v>
      </c>
    </row>
    <row r="9" spans="1:17" x14ac:dyDescent="0.25">
      <c r="A9" s="1">
        <v>2007</v>
      </c>
      <c r="B9" s="1" t="s">
        <v>11</v>
      </c>
      <c r="C9" s="1">
        <v>8.16</v>
      </c>
      <c r="D9" s="1">
        <v>43.4</v>
      </c>
      <c r="E9" s="1">
        <v>-0.83</v>
      </c>
      <c r="F9" s="1">
        <v>-1.0389999999999999</v>
      </c>
      <c r="G9" s="1">
        <v>0.73299999999999998</v>
      </c>
      <c r="H9" s="1">
        <v>48.89</v>
      </c>
      <c r="I9" s="1">
        <v>25</v>
      </c>
      <c r="J9" s="3">
        <v>9281.15</v>
      </c>
      <c r="K9" s="1">
        <v>2.02</v>
      </c>
    </row>
    <row r="10" spans="1:17" x14ac:dyDescent="0.25">
      <c r="A10" s="1">
        <v>2008</v>
      </c>
      <c r="B10" s="1" t="s">
        <v>11</v>
      </c>
      <c r="C10" s="1">
        <v>0.25</v>
      </c>
      <c r="D10" s="1">
        <v>41.2</v>
      </c>
      <c r="E10" s="1">
        <v>-1.22</v>
      </c>
      <c r="F10" s="1">
        <v>-1.077</v>
      </c>
      <c r="G10" s="1">
        <v>0.7923</v>
      </c>
      <c r="H10" s="1">
        <v>49.69</v>
      </c>
      <c r="I10" s="1">
        <v>20</v>
      </c>
      <c r="J10" s="3">
        <v>9428.5300000000007</v>
      </c>
      <c r="K10" s="1">
        <v>1.98</v>
      </c>
    </row>
    <row r="11" spans="1:17" x14ac:dyDescent="0.25">
      <c r="A11" s="1">
        <v>2009</v>
      </c>
      <c r="B11" s="1" t="s">
        <v>11</v>
      </c>
      <c r="C11" s="1">
        <v>1.01</v>
      </c>
      <c r="D11" s="1">
        <v>41.1</v>
      </c>
      <c r="E11" s="1">
        <v>-1.32</v>
      </c>
      <c r="F11" s="1">
        <v>-1.206</v>
      </c>
      <c r="G11" s="1">
        <v>0.73799999999999999</v>
      </c>
      <c r="H11" s="1">
        <v>50.18</v>
      </c>
      <c r="I11" s="1">
        <v>18</v>
      </c>
      <c r="J11" s="3">
        <v>9864.2999999999993</v>
      </c>
      <c r="K11" s="1">
        <v>2.9834219100000001</v>
      </c>
    </row>
    <row r="12" spans="1:17" x14ac:dyDescent="0.25">
      <c r="A12" s="1">
        <v>2010</v>
      </c>
      <c r="B12" s="1" t="s">
        <v>11</v>
      </c>
      <c r="C12" s="1">
        <v>5.8</v>
      </c>
      <c r="D12" s="1">
        <v>41</v>
      </c>
      <c r="E12" s="1">
        <v>-0.65</v>
      </c>
      <c r="F12" s="1">
        <v>-1.232</v>
      </c>
      <c r="G12" s="1">
        <v>0.79269999999999996</v>
      </c>
      <c r="H12" s="1">
        <v>51.36</v>
      </c>
      <c r="I12" s="1">
        <v>22</v>
      </c>
      <c r="J12" s="3">
        <v>10254.18</v>
      </c>
      <c r="K12" s="1">
        <v>3.65</v>
      </c>
    </row>
    <row r="13" spans="1:17" x14ac:dyDescent="0.25">
      <c r="A13" s="1">
        <v>2011</v>
      </c>
      <c r="B13" s="1" t="s">
        <v>11</v>
      </c>
      <c r="C13" s="1">
        <v>2.65</v>
      </c>
      <c r="D13" s="1">
        <v>37</v>
      </c>
      <c r="E13" s="1">
        <v>-0.97</v>
      </c>
      <c r="F13" s="1">
        <v>-1.133</v>
      </c>
      <c r="G13" s="1">
        <v>0.754</v>
      </c>
      <c r="H13" s="1">
        <v>52.79</v>
      </c>
      <c r="I13" s="1">
        <v>27</v>
      </c>
      <c r="J13" s="3">
        <v>10616.31</v>
      </c>
      <c r="K13" s="1">
        <v>4.28</v>
      </c>
    </row>
    <row r="14" spans="1:17" x14ac:dyDescent="0.25">
      <c r="A14" s="1">
        <v>2012</v>
      </c>
      <c r="B14" s="1" t="s">
        <v>11</v>
      </c>
      <c r="C14" s="1">
        <v>-3.75</v>
      </c>
      <c r="D14" s="1">
        <v>36.6</v>
      </c>
      <c r="E14" s="1">
        <v>-1.07</v>
      </c>
      <c r="F14" s="1">
        <v>-1.097</v>
      </c>
      <c r="G14" s="1">
        <v>0.70889999999999997</v>
      </c>
      <c r="H14" s="1">
        <v>52.34</v>
      </c>
      <c r="I14" s="1">
        <v>28</v>
      </c>
      <c r="J14" s="3">
        <v>12175.55</v>
      </c>
      <c r="K14" s="1">
        <v>4.66</v>
      </c>
    </row>
    <row r="15" spans="1:17" x14ac:dyDescent="0.25">
      <c r="A15" s="1">
        <v>2013</v>
      </c>
      <c r="B15" s="1" t="s">
        <v>11</v>
      </c>
      <c r="C15" s="1">
        <v>-1.57</v>
      </c>
      <c r="D15" s="1">
        <v>36.5</v>
      </c>
      <c r="E15" s="1">
        <v>-0.24</v>
      </c>
      <c r="F15" s="1">
        <v>-1.119</v>
      </c>
      <c r="G15" s="1">
        <v>0.76900000000000002</v>
      </c>
      <c r="H15" s="1">
        <v>52.83</v>
      </c>
      <c r="I15" s="1">
        <v>25</v>
      </c>
      <c r="J15" s="3">
        <v>18414.45</v>
      </c>
      <c r="K15" s="1">
        <v>3.05</v>
      </c>
    </row>
    <row r="16" spans="1:17" x14ac:dyDescent="0.25">
      <c r="A16" s="1">
        <v>2014</v>
      </c>
      <c r="B16" s="1" t="s">
        <v>11</v>
      </c>
      <c r="C16" s="1">
        <v>4.9800000000000004</v>
      </c>
      <c r="D16" s="1">
        <v>37.9</v>
      </c>
      <c r="E16" s="1">
        <v>-0.48</v>
      </c>
      <c r="F16" s="1">
        <v>-1.0029999999999999</v>
      </c>
      <c r="G16" s="1">
        <v>0.68820000000000003</v>
      </c>
      <c r="H16" s="1">
        <v>52.62</v>
      </c>
      <c r="I16" s="1">
        <v>27</v>
      </c>
      <c r="J16" s="3">
        <v>25941.66</v>
      </c>
      <c r="K16" s="1">
        <v>2.11</v>
      </c>
    </row>
    <row r="17" spans="1:11" x14ac:dyDescent="0.25">
      <c r="A17" s="1">
        <v>2015</v>
      </c>
      <c r="B17" s="1" t="s">
        <v>11</v>
      </c>
      <c r="C17" s="1">
        <v>-1.42</v>
      </c>
      <c r="D17" s="1">
        <v>38.5</v>
      </c>
      <c r="E17" s="1">
        <v>-0.19</v>
      </c>
      <c r="F17" s="1">
        <v>-0.91500000000000004</v>
      </c>
      <c r="G17" s="1">
        <v>0.77600000000000002</v>
      </c>
      <c r="H17" s="1">
        <v>53.03</v>
      </c>
      <c r="I17" s="1">
        <v>27</v>
      </c>
      <c r="J17" s="3">
        <v>29011.49</v>
      </c>
      <c r="K17" s="1">
        <v>2.0499999999999998</v>
      </c>
    </row>
    <row r="18" spans="1:11" x14ac:dyDescent="0.25">
      <c r="A18" s="1">
        <v>2016</v>
      </c>
      <c r="B18" s="1" t="s">
        <v>11</v>
      </c>
      <c r="C18" s="1">
        <v>8.82</v>
      </c>
      <c r="D18" s="1">
        <v>39</v>
      </c>
      <c r="E18" s="1">
        <v>-0.41</v>
      </c>
      <c r="F18" s="1">
        <v>-0.82799999999999996</v>
      </c>
      <c r="G18" s="1">
        <v>0.71009999999999995</v>
      </c>
      <c r="H18" s="1">
        <v>53.66</v>
      </c>
      <c r="I18" s="1">
        <v>29</v>
      </c>
      <c r="J18" s="3">
        <v>30914.85</v>
      </c>
      <c r="K18" s="1">
        <v>3.37</v>
      </c>
    </row>
    <row r="19" spans="1:11" x14ac:dyDescent="0.25">
      <c r="A19" s="1">
        <v>2017</v>
      </c>
      <c r="B19" s="1" t="s">
        <v>11</v>
      </c>
      <c r="C19" s="1">
        <v>2.76</v>
      </c>
      <c r="D19" s="1">
        <v>39.799999999999997</v>
      </c>
      <c r="E19" s="1">
        <v>-0.31</v>
      </c>
      <c r="F19" s="1">
        <v>-0.85399999999999998</v>
      </c>
      <c r="G19" s="1">
        <v>0.78900000000000003</v>
      </c>
      <c r="H19" s="1">
        <v>52.95</v>
      </c>
      <c r="I19" s="1">
        <v>30</v>
      </c>
      <c r="J19" s="3">
        <v>33226.300000000003</v>
      </c>
      <c r="K19" s="1">
        <v>5.0199999999999996</v>
      </c>
    </row>
    <row r="20" spans="1:11" x14ac:dyDescent="0.25">
      <c r="A20" s="1">
        <v>2018</v>
      </c>
      <c r="B20" s="1" t="s">
        <v>11</v>
      </c>
      <c r="C20" s="1">
        <v>-1.84</v>
      </c>
      <c r="D20" s="1">
        <v>40.9</v>
      </c>
      <c r="E20" s="1">
        <v>-0.28999999999999998</v>
      </c>
      <c r="F20" s="1">
        <v>-1.0189999999999999</v>
      </c>
      <c r="G20" s="1">
        <v>0.73640000000000005</v>
      </c>
      <c r="H20" s="1">
        <v>54.11</v>
      </c>
      <c r="I20" s="1">
        <v>28</v>
      </c>
      <c r="J20" s="3">
        <v>40864.33</v>
      </c>
      <c r="K20" s="1">
        <v>2.37</v>
      </c>
    </row>
    <row r="21" spans="1:11" x14ac:dyDescent="0.25">
      <c r="A21" s="1">
        <v>2019</v>
      </c>
      <c r="B21" s="1" t="s">
        <v>11</v>
      </c>
      <c r="C21" s="1">
        <v>-3.07</v>
      </c>
      <c r="D21" s="1">
        <v>39.92</v>
      </c>
      <c r="E21" s="1">
        <v>-0.37</v>
      </c>
      <c r="F21" s="1">
        <v>-1.1399999999999999</v>
      </c>
      <c r="G21" s="1">
        <v>0.78300000000000003</v>
      </c>
      <c r="H21" s="1">
        <v>55.26</v>
      </c>
      <c r="I21" s="1">
        <v>26</v>
      </c>
      <c r="J21" s="3">
        <v>42000</v>
      </c>
      <c r="K21" s="1">
        <v>1.51</v>
      </c>
    </row>
    <row r="22" spans="1:11" x14ac:dyDescent="0.25">
      <c r="A22" s="1">
        <v>2020</v>
      </c>
      <c r="B22" s="1" t="s">
        <v>11</v>
      </c>
      <c r="C22" s="1">
        <v>3.33</v>
      </c>
      <c r="D22" s="1">
        <v>40.06</v>
      </c>
      <c r="E22" s="1">
        <v>-0.3</v>
      </c>
      <c r="F22" s="1">
        <v>-1.28</v>
      </c>
      <c r="G22" s="1">
        <v>0.76859999999999995</v>
      </c>
      <c r="H22" s="1">
        <v>55.27</v>
      </c>
      <c r="I22" s="1">
        <v>25</v>
      </c>
      <c r="J22" s="3">
        <v>42000</v>
      </c>
      <c r="K22" s="1">
        <v>1.34</v>
      </c>
    </row>
    <row r="23" spans="1:11" x14ac:dyDescent="0.25">
      <c r="A23" s="1">
        <v>2021</v>
      </c>
      <c r="B23" s="1" t="s">
        <v>11</v>
      </c>
      <c r="C23" s="1">
        <v>4.72</v>
      </c>
      <c r="D23" s="1">
        <v>39.380000000000003</v>
      </c>
      <c r="E23" s="1">
        <v>-0.19</v>
      </c>
      <c r="F23" s="1">
        <v>-1.27</v>
      </c>
      <c r="G23" s="1">
        <v>0.77400000000000002</v>
      </c>
      <c r="H23" s="1">
        <v>55.07</v>
      </c>
      <c r="I23" s="1">
        <v>25</v>
      </c>
      <c r="J23" s="3">
        <v>42000</v>
      </c>
      <c r="K23" s="1">
        <v>1.43</v>
      </c>
    </row>
    <row r="24" spans="1:11" x14ac:dyDescent="0.25">
      <c r="A24" s="1">
        <v>2022</v>
      </c>
      <c r="B24" s="1" t="s">
        <v>11</v>
      </c>
      <c r="C24" s="1">
        <v>3.78</v>
      </c>
      <c r="D24" s="1">
        <v>38.770000000000003</v>
      </c>
      <c r="E24" s="1">
        <v>-0.19</v>
      </c>
      <c r="F24" s="1">
        <v>-1.27</v>
      </c>
      <c r="G24" s="1">
        <v>0.78039999999999998</v>
      </c>
      <c r="H24" s="1">
        <v>55.17</v>
      </c>
      <c r="I24" s="1">
        <v>25</v>
      </c>
      <c r="J24" s="3">
        <v>42000</v>
      </c>
      <c r="K24" s="1">
        <v>1.5</v>
      </c>
    </row>
    <row r="25" spans="1:11" x14ac:dyDescent="0.25">
      <c r="A25" s="1">
        <v>2000</v>
      </c>
      <c r="B25" s="1" t="s">
        <v>12</v>
      </c>
      <c r="C25" s="1">
        <v>8.49</v>
      </c>
      <c r="D25" s="1">
        <v>38.700000000000003</v>
      </c>
      <c r="E25" s="1">
        <v>0.43</v>
      </c>
      <c r="F25" s="1">
        <v>-0.46400000000000002</v>
      </c>
      <c r="G25" s="1">
        <v>0.58599999999999997</v>
      </c>
      <c r="H25" s="1">
        <v>52.13</v>
      </c>
      <c r="I25" s="1">
        <v>31</v>
      </c>
      <c r="J25" s="1">
        <v>8.2799999999999994</v>
      </c>
      <c r="K25" s="1">
        <v>42.1</v>
      </c>
    </row>
    <row r="26" spans="1:11" x14ac:dyDescent="0.25">
      <c r="A26" s="1">
        <v>2001</v>
      </c>
      <c r="B26" s="1" t="s">
        <v>12</v>
      </c>
      <c r="C26" s="1">
        <v>8.34</v>
      </c>
      <c r="D26" s="1">
        <v>40.35</v>
      </c>
      <c r="E26" s="1">
        <v>0.54</v>
      </c>
      <c r="F26" s="1">
        <v>-0.52449999999999997</v>
      </c>
      <c r="G26" s="1">
        <v>0.59699999999999998</v>
      </c>
      <c r="H26" s="1">
        <v>53.79</v>
      </c>
      <c r="I26" s="1">
        <v>35</v>
      </c>
      <c r="J26" s="1">
        <v>8.2799999999999994</v>
      </c>
      <c r="K26" s="1">
        <v>47.1</v>
      </c>
    </row>
    <row r="27" spans="1:11" x14ac:dyDescent="0.25">
      <c r="A27" s="1">
        <v>2002</v>
      </c>
      <c r="B27" s="1" t="s">
        <v>12</v>
      </c>
      <c r="C27" s="1">
        <v>9.1300000000000008</v>
      </c>
      <c r="D27" s="1">
        <v>42</v>
      </c>
      <c r="E27" s="1">
        <v>0.62</v>
      </c>
      <c r="F27" s="1">
        <v>-0.58499999999999996</v>
      </c>
      <c r="G27" s="1">
        <v>0.60799999999999998</v>
      </c>
      <c r="H27" s="1">
        <v>54.86</v>
      </c>
      <c r="I27" s="1">
        <v>35</v>
      </c>
      <c r="J27" s="1">
        <v>8.2799999999999994</v>
      </c>
      <c r="K27" s="1">
        <v>53.1</v>
      </c>
    </row>
    <row r="28" spans="1:11" x14ac:dyDescent="0.25">
      <c r="A28" s="1">
        <v>2003</v>
      </c>
      <c r="B28" s="1" t="s">
        <v>12</v>
      </c>
      <c r="C28" s="1">
        <v>10.039999999999999</v>
      </c>
      <c r="D28" s="1">
        <v>41.6</v>
      </c>
      <c r="E28" s="1">
        <v>0.64</v>
      </c>
      <c r="F28" s="1">
        <v>-0.56299999999999994</v>
      </c>
      <c r="G28" s="1">
        <v>0.61899999999999999</v>
      </c>
      <c r="H28" s="1">
        <v>56.1</v>
      </c>
      <c r="I28" s="1">
        <v>34</v>
      </c>
      <c r="J28" s="1">
        <v>8.2799999999999994</v>
      </c>
      <c r="K28" s="1">
        <v>57.9</v>
      </c>
    </row>
    <row r="29" spans="1:11" x14ac:dyDescent="0.25">
      <c r="A29" s="1">
        <v>2004</v>
      </c>
      <c r="B29" s="1" t="s">
        <v>12</v>
      </c>
      <c r="C29" s="1">
        <v>10.11</v>
      </c>
      <c r="D29" s="1">
        <v>41.3</v>
      </c>
      <c r="E29" s="1">
        <v>0.71</v>
      </c>
      <c r="F29" s="1">
        <v>-0.55100000000000005</v>
      </c>
      <c r="G29" s="1">
        <v>0.63100000000000001</v>
      </c>
      <c r="H29" s="1">
        <v>58.35</v>
      </c>
      <c r="I29" s="1">
        <v>30</v>
      </c>
      <c r="J29" s="1">
        <v>8.2799999999999994</v>
      </c>
      <c r="K29" s="1">
        <v>68.099999999999994</v>
      </c>
    </row>
    <row r="30" spans="1:11" x14ac:dyDescent="0.25">
      <c r="A30" s="1">
        <v>2005</v>
      </c>
      <c r="B30" s="1" t="s">
        <v>12</v>
      </c>
      <c r="C30" s="1">
        <v>11.39</v>
      </c>
      <c r="D30" s="1">
        <v>40.9</v>
      </c>
      <c r="E30" s="1">
        <v>0.76</v>
      </c>
      <c r="F30" s="1">
        <v>-0.57799999999999996</v>
      </c>
      <c r="G30" s="1">
        <v>0.64300000000000002</v>
      </c>
      <c r="H30" s="1">
        <v>59.98</v>
      </c>
      <c r="I30" s="1">
        <v>32</v>
      </c>
      <c r="J30" s="1">
        <v>8.19</v>
      </c>
      <c r="K30" s="1">
        <v>104</v>
      </c>
    </row>
    <row r="31" spans="1:11" x14ac:dyDescent="0.25">
      <c r="A31" s="1">
        <v>2006</v>
      </c>
      <c r="B31" s="1" t="s">
        <v>12</v>
      </c>
      <c r="C31" s="1">
        <v>12.72</v>
      </c>
      <c r="D31" s="1">
        <v>41.7</v>
      </c>
      <c r="E31" s="1">
        <v>0.84</v>
      </c>
      <c r="F31" s="1">
        <v>-0.59599999999999997</v>
      </c>
      <c r="G31" s="1">
        <v>0.65599999999999992</v>
      </c>
      <c r="H31" s="1">
        <v>56.19</v>
      </c>
      <c r="I31" s="1">
        <v>33</v>
      </c>
      <c r="J31" s="1">
        <v>7.97</v>
      </c>
      <c r="K31" s="1">
        <v>124</v>
      </c>
    </row>
    <row r="32" spans="1:11" x14ac:dyDescent="0.25">
      <c r="A32" s="1">
        <v>2007</v>
      </c>
      <c r="B32" s="1" t="s">
        <v>12</v>
      </c>
      <c r="C32" s="1">
        <v>14.23</v>
      </c>
      <c r="D32" s="1">
        <v>42.35</v>
      </c>
      <c r="E32" s="1">
        <v>0.9</v>
      </c>
      <c r="F32" s="1">
        <v>-0.55700000000000005</v>
      </c>
      <c r="G32" s="1">
        <v>0.66799999999999993</v>
      </c>
      <c r="H32" s="1">
        <v>63.02</v>
      </c>
      <c r="I32" s="1">
        <v>35</v>
      </c>
      <c r="J32" s="1">
        <v>7.61</v>
      </c>
      <c r="K32" s="1">
        <v>156</v>
      </c>
    </row>
    <row r="33" spans="1:11" x14ac:dyDescent="0.25">
      <c r="A33" s="1">
        <v>2008</v>
      </c>
      <c r="B33" s="1" t="s">
        <v>12</v>
      </c>
      <c r="C33" s="1">
        <v>9.65</v>
      </c>
      <c r="D33" s="1">
        <v>43</v>
      </c>
      <c r="E33" s="1">
        <v>0.99</v>
      </c>
      <c r="F33" s="1">
        <v>-0.55200000000000005</v>
      </c>
      <c r="G33" s="1">
        <v>0.67799999999999994</v>
      </c>
      <c r="H33" s="1">
        <v>61.89</v>
      </c>
      <c r="I33" s="1">
        <v>30</v>
      </c>
      <c r="J33" s="1">
        <v>6.95</v>
      </c>
      <c r="K33" s="1">
        <v>172</v>
      </c>
    </row>
    <row r="34" spans="1:11" x14ac:dyDescent="0.25">
      <c r="A34" s="1">
        <v>2009</v>
      </c>
      <c r="B34" s="1" t="s">
        <v>12</v>
      </c>
      <c r="C34" s="1">
        <v>9.4</v>
      </c>
      <c r="D34" s="1">
        <v>43.4</v>
      </c>
      <c r="E34" s="1">
        <v>0.97</v>
      </c>
      <c r="F34" s="1">
        <v>-0.53400000000000003</v>
      </c>
      <c r="G34" s="1">
        <v>0.68400000000000005</v>
      </c>
      <c r="H34" s="1">
        <v>61.69</v>
      </c>
      <c r="I34" s="1">
        <v>36</v>
      </c>
      <c r="J34" s="1">
        <v>6.83</v>
      </c>
      <c r="K34" s="1">
        <v>131.05699999999999</v>
      </c>
    </row>
    <row r="35" spans="1:11" x14ac:dyDescent="0.25">
      <c r="A35" s="1">
        <v>2010</v>
      </c>
      <c r="B35" s="1" t="s">
        <v>12</v>
      </c>
      <c r="C35" s="1">
        <v>10.64</v>
      </c>
      <c r="D35" s="1">
        <v>43.7</v>
      </c>
      <c r="E35" s="1">
        <v>1.05</v>
      </c>
      <c r="F35" s="1">
        <v>-0.57599999999999996</v>
      </c>
      <c r="G35" s="1">
        <v>0.69799999999999995</v>
      </c>
      <c r="H35" s="1">
        <v>62.4</v>
      </c>
      <c r="I35" s="1">
        <v>35</v>
      </c>
      <c r="J35" s="1">
        <v>6.77</v>
      </c>
      <c r="K35" s="1">
        <v>244</v>
      </c>
    </row>
    <row r="36" spans="1:11" x14ac:dyDescent="0.25">
      <c r="A36" s="1">
        <v>2011</v>
      </c>
      <c r="B36" s="1" t="s">
        <v>12</v>
      </c>
      <c r="C36" s="1">
        <v>9.5500000000000007</v>
      </c>
      <c r="D36" s="1">
        <v>42.4</v>
      </c>
      <c r="E36" s="1">
        <v>1.19</v>
      </c>
      <c r="F36" s="1">
        <v>-0.55700000000000005</v>
      </c>
      <c r="G36" s="1">
        <v>0.70599999999999996</v>
      </c>
      <c r="H36" s="1">
        <v>62.42</v>
      </c>
      <c r="I36" s="1">
        <v>36</v>
      </c>
      <c r="J36" s="1">
        <v>6.46</v>
      </c>
      <c r="K36" s="1">
        <v>280</v>
      </c>
    </row>
    <row r="37" spans="1:11" x14ac:dyDescent="0.25">
      <c r="A37" s="1">
        <v>2012</v>
      </c>
      <c r="B37" s="1" t="s">
        <v>12</v>
      </c>
      <c r="C37" s="1">
        <v>7.86</v>
      </c>
      <c r="D37" s="1">
        <v>42.2</v>
      </c>
      <c r="E37" s="1">
        <v>1.22</v>
      </c>
      <c r="F37" s="1">
        <v>-0.56200000000000006</v>
      </c>
      <c r="G37" s="1">
        <v>0.71499999999999997</v>
      </c>
      <c r="H37" s="1">
        <v>62.54</v>
      </c>
      <c r="I37" s="1">
        <v>39</v>
      </c>
      <c r="J37" s="1">
        <v>6.31</v>
      </c>
      <c r="K37" s="1">
        <v>241</v>
      </c>
    </row>
    <row r="38" spans="1:11" x14ac:dyDescent="0.25">
      <c r="A38" s="1">
        <v>2013</v>
      </c>
      <c r="B38" s="1" t="s">
        <v>12</v>
      </c>
      <c r="C38" s="1">
        <v>7.77</v>
      </c>
      <c r="D38" s="1">
        <v>39.700000000000003</v>
      </c>
      <c r="E38" s="1">
        <v>1.25</v>
      </c>
      <c r="F38" s="1">
        <v>-0.55700000000000005</v>
      </c>
      <c r="G38" s="1">
        <v>0.72299999999999998</v>
      </c>
      <c r="H38" s="1">
        <v>63.4</v>
      </c>
      <c r="I38" s="1">
        <v>40</v>
      </c>
      <c r="J38" s="1">
        <v>6.2</v>
      </c>
      <c r="K38" s="1">
        <v>291</v>
      </c>
    </row>
    <row r="39" spans="1:11" x14ac:dyDescent="0.25">
      <c r="A39" s="1">
        <v>2014</v>
      </c>
      <c r="B39" s="1" t="s">
        <v>12</v>
      </c>
      <c r="C39" s="1">
        <v>7.43</v>
      </c>
      <c r="D39" s="1">
        <v>39.200000000000003</v>
      </c>
      <c r="E39" s="1">
        <v>1.32</v>
      </c>
      <c r="F39" s="1">
        <v>-0.47599999999999998</v>
      </c>
      <c r="G39" s="1">
        <v>0.73199999999999998</v>
      </c>
      <c r="H39" s="1">
        <v>63.81</v>
      </c>
      <c r="I39" s="1">
        <v>36</v>
      </c>
      <c r="J39" s="1">
        <v>6.14</v>
      </c>
      <c r="K39" s="1">
        <v>268</v>
      </c>
    </row>
    <row r="40" spans="1:11" x14ac:dyDescent="0.25">
      <c r="A40" s="1">
        <v>2015</v>
      </c>
      <c r="B40" s="1" t="s">
        <v>12</v>
      </c>
      <c r="C40" s="1">
        <v>7.04</v>
      </c>
      <c r="D40" s="1">
        <v>38.6</v>
      </c>
      <c r="E40" s="1">
        <v>1.25</v>
      </c>
      <c r="F40" s="1">
        <v>-0.46400000000000002</v>
      </c>
      <c r="G40" s="1">
        <v>0.74099999999999999</v>
      </c>
      <c r="H40" s="1">
        <v>63.53</v>
      </c>
      <c r="I40" s="1">
        <v>37</v>
      </c>
      <c r="J40" s="1">
        <v>6.23</v>
      </c>
      <c r="K40" s="1">
        <v>242</v>
      </c>
    </row>
    <row r="41" spans="1:11" x14ac:dyDescent="0.25">
      <c r="A41" s="1">
        <v>2016</v>
      </c>
      <c r="B41" s="1" t="s">
        <v>12</v>
      </c>
      <c r="C41" s="1">
        <v>6.85</v>
      </c>
      <c r="D41" s="1">
        <v>38.5</v>
      </c>
      <c r="E41" s="1">
        <v>1.25</v>
      </c>
      <c r="F41" s="1">
        <v>-0.42599999999999999</v>
      </c>
      <c r="G41" s="1">
        <v>0.74900000000000011</v>
      </c>
      <c r="H41" s="1">
        <v>63.77</v>
      </c>
      <c r="I41" s="1">
        <v>40</v>
      </c>
      <c r="J41" s="1">
        <v>6.64</v>
      </c>
      <c r="K41" s="1">
        <v>175</v>
      </c>
    </row>
    <row r="42" spans="1:11" x14ac:dyDescent="0.25">
      <c r="A42" s="1">
        <v>2017</v>
      </c>
      <c r="B42" s="1" t="s">
        <v>12</v>
      </c>
      <c r="C42" s="1">
        <v>6.95</v>
      </c>
      <c r="D42" s="1">
        <v>39.1</v>
      </c>
      <c r="E42" s="1">
        <v>1.29</v>
      </c>
      <c r="F42" s="1">
        <v>-0.33200000000000002</v>
      </c>
      <c r="G42" s="1">
        <v>0.75700000000000001</v>
      </c>
      <c r="H42" s="1">
        <v>64.319999999999993</v>
      </c>
      <c r="I42" s="1">
        <v>41</v>
      </c>
      <c r="J42" s="1">
        <v>6.76</v>
      </c>
      <c r="K42" s="1">
        <v>166</v>
      </c>
    </row>
    <row r="43" spans="1:11" x14ac:dyDescent="0.25">
      <c r="A43" s="1">
        <v>2018</v>
      </c>
      <c r="B43" s="1" t="s">
        <v>12</v>
      </c>
      <c r="C43" s="1">
        <v>6.75</v>
      </c>
      <c r="D43" s="1">
        <v>38.5</v>
      </c>
      <c r="E43" s="1">
        <v>1.38</v>
      </c>
      <c r="F43" s="1">
        <v>-0.32</v>
      </c>
      <c r="G43" s="1">
        <v>0.7659999999999999</v>
      </c>
      <c r="H43" s="1">
        <v>64.3</v>
      </c>
      <c r="I43" s="1">
        <v>39</v>
      </c>
      <c r="J43" s="1">
        <v>6.62</v>
      </c>
      <c r="K43" s="1">
        <v>235</v>
      </c>
    </row>
    <row r="44" spans="1:11" x14ac:dyDescent="0.25">
      <c r="A44" s="1">
        <v>2019</v>
      </c>
      <c r="B44" s="1" t="s">
        <v>12</v>
      </c>
      <c r="C44" s="1">
        <v>5.95</v>
      </c>
      <c r="D44" s="1">
        <v>38.200000000000003</v>
      </c>
      <c r="E44" s="1">
        <v>1.34</v>
      </c>
      <c r="F44" s="1">
        <v>-0.36299999999999999</v>
      </c>
      <c r="G44" s="1">
        <v>0.77500000000000002</v>
      </c>
      <c r="H44" s="1">
        <v>64.45</v>
      </c>
      <c r="I44" s="1">
        <v>41</v>
      </c>
      <c r="J44" s="1">
        <v>6.91</v>
      </c>
      <c r="K44" s="1">
        <v>187</v>
      </c>
    </row>
    <row r="45" spans="1:11" x14ac:dyDescent="0.25">
      <c r="A45" s="1">
        <v>2020</v>
      </c>
      <c r="B45" s="1" t="s">
        <v>12</v>
      </c>
      <c r="C45" s="1">
        <v>2.2400000000000002</v>
      </c>
      <c r="D45" s="1">
        <v>37.1</v>
      </c>
      <c r="E45" s="1">
        <v>1.32</v>
      </c>
      <c r="F45" s="1">
        <v>-0.31</v>
      </c>
      <c r="G45" s="1">
        <v>0.78099999999999992</v>
      </c>
      <c r="H45" s="1">
        <v>64.53</v>
      </c>
      <c r="I45" s="1">
        <v>42</v>
      </c>
      <c r="J45" s="1">
        <v>6.9</v>
      </c>
      <c r="K45" s="1">
        <v>253</v>
      </c>
    </row>
    <row r="46" spans="1:11" x14ac:dyDescent="0.25">
      <c r="A46" s="1">
        <v>2021</v>
      </c>
      <c r="B46" s="1" t="s">
        <v>12</v>
      </c>
      <c r="C46" s="1">
        <v>8.4499999999999993</v>
      </c>
      <c r="D46" s="1">
        <v>37</v>
      </c>
      <c r="E46" s="1">
        <v>1.33</v>
      </c>
      <c r="F46" s="1">
        <v>-0.27329999999999999</v>
      </c>
      <c r="G46" s="1">
        <v>0.78500000000000003</v>
      </c>
      <c r="H46" s="1">
        <v>64.55</v>
      </c>
      <c r="I46" s="1">
        <v>45</v>
      </c>
      <c r="J46" s="1">
        <v>6.45</v>
      </c>
      <c r="K46" s="1">
        <v>344</v>
      </c>
    </row>
    <row r="47" spans="1:11" x14ac:dyDescent="0.25">
      <c r="A47" s="1">
        <v>2022</v>
      </c>
      <c r="B47" s="1" t="s">
        <v>12</v>
      </c>
      <c r="C47" s="1">
        <v>2.99</v>
      </c>
      <c r="D47" s="1">
        <v>36.9</v>
      </c>
      <c r="E47" s="1">
        <v>1.3250000000000002</v>
      </c>
      <c r="F47" s="1">
        <v>-0.27329999999999999</v>
      </c>
      <c r="G47" s="1">
        <v>0.78799999999999992</v>
      </c>
      <c r="H47" s="1">
        <v>64.569999999999993</v>
      </c>
      <c r="I47" s="1">
        <v>45</v>
      </c>
      <c r="J47" s="1">
        <v>6.74</v>
      </c>
      <c r="K47" s="1">
        <v>190</v>
      </c>
    </row>
    <row r="48" spans="1:11" x14ac:dyDescent="0.25">
      <c r="A48" s="1">
        <v>2000</v>
      </c>
      <c r="B48" s="1" t="s">
        <v>13</v>
      </c>
      <c r="C48" s="1">
        <v>10</v>
      </c>
      <c r="D48" s="1">
        <v>37.1</v>
      </c>
      <c r="E48" s="1">
        <v>0.77</v>
      </c>
      <c r="F48" s="1">
        <v>-0.85599999999999998</v>
      </c>
      <c r="G48" s="1">
        <v>0.73299999999999998</v>
      </c>
      <c r="H48" s="1">
        <v>64.2</v>
      </c>
      <c r="I48" s="1">
        <v>21</v>
      </c>
      <c r="J48" s="1">
        <v>28.13</v>
      </c>
      <c r="K48" s="1">
        <v>2.68</v>
      </c>
    </row>
    <row r="49" spans="1:11" x14ac:dyDescent="0.25">
      <c r="A49" s="1">
        <v>2001</v>
      </c>
      <c r="B49" s="1" t="s">
        <v>13</v>
      </c>
      <c r="C49" s="1">
        <v>5.0999999999999996</v>
      </c>
      <c r="D49" s="1">
        <v>36.9</v>
      </c>
      <c r="E49" s="1">
        <v>0.55000000000000004</v>
      </c>
      <c r="F49" s="1">
        <v>-0.71899999999999997</v>
      </c>
      <c r="G49" s="1">
        <v>0.72599999999999998</v>
      </c>
      <c r="H49" s="1">
        <v>63.67</v>
      </c>
      <c r="I49" s="1">
        <v>23</v>
      </c>
      <c r="J49" s="1">
        <v>29.17</v>
      </c>
      <c r="K49" s="1">
        <v>2.85</v>
      </c>
    </row>
    <row r="50" spans="1:11" x14ac:dyDescent="0.25">
      <c r="A50" s="1">
        <v>2002</v>
      </c>
      <c r="B50" s="1" t="s">
        <v>13</v>
      </c>
      <c r="C50" s="1">
        <v>4.7</v>
      </c>
      <c r="D50" s="1">
        <v>37.299999999999997</v>
      </c>
      <c r="E50" s="1">
        <v>0.61</v>
      </c>
      <c r="F50" s="1">
        <v>-0.58199999999999996</v>
      </c>
      <c r="G50" s="1">
        <v>0.74900000000000011</v>
      </c>
      <c r="H50" s="1">
        <v>65.22</v>
      </c>
      <c r="I50" s="1">
        <v>27</v>
      </c>
      <c r="J50" s="1">
        <v>31.35</v>
      </c>
      <c r="K50" s="1">
        <v>3.47</v>
      </c>
    </row>
    <row r="51" spans="1:11" x14ac:dyDescent="0.25">
      <c r="A51" s="1">
        <v>2003</v>
      </c>
      <c r="B51" s="1" t="s">
        <v>13</v>
      </c>
      <c r="C51" s="1">
        <v>7.3</v>
      </c>
      <c r="D51" s="1">
        <v>40</v>
      </c>
      <c r="E51" s="1">
        <v>0.66</v>
      </c>
      <c r="F51" s="1">
        <v>-0.65900000000000003</v>
      </c>
      <c r="G51" s="1">
        <v>0.75700000000000001</v>
      </c>
      <c r="H51" s="1">
        <v>66.47</v>
      </c>
      <c r="I51" s="1">
        <v>27</v>
      </c>
      <c r="J51" s="1">
        <v>30.69</v>
      </c>
      <c r="K51" s="1">
        <v>7.93</v>
      </c>
    </row>
    <row r="52" spans="1:11" x14ac:dyDescent="0.25">
      <c r="A52" s="1">
        <v>2004</v>
      </c>
      <c r="B52" s="1" t="s">
        <v>13</v>
      </c>
      <c r="C52" s="1">
        <v>7.2</v>
      </c>
      <c r="D52" s="1">
        <v>40.299999999999997</v>
      </c>
      <c r="E52" s="1">
        <v>0.42</v>
      </c>
      <c r="F52" s="1">
        <v>-0.72099999999999997</v>
      </c>
      <c r="G52" s="1">
        <v>0.76400000000000001</v>
      </c>
      <c r="H52" s="1">
        <v>65.400000000000006</v>
      </c>
      <c r="I52" s="1">
        <v>20</v>
      </c>
      <c r="J52" s="1">
        <v>28.81</v>
      </c>
      <c r="K52" s="1">
        <v>15.4</v>
      </c>
    </row>
    <row r="53" spans="1:11" x14ac:dyDescent="0.25">
      <c r="A53" s="1">
        <v>2005</v>
      </c>
      <c r="B53" s="1" t="s">
        <v>13</v>
      </c>
      <c r="C53" s="1">
        <v>6.4</v>
      </c>
      <c r="D53" s="1">
        <v>41.3</v>
      </c>
      <c r="E53" s="1">
        <v>0.55000000000000004</v>
      </c>
      <c r="F53" s="1">
        <v>-0.71699999999999997</v>
      </c>
      <c r="G53" s="1">
        <v>0.76700000000000002</v>
      </c>
      <c r="H53" s="1">
        <v>66</v>
      </c>
      <c r="I53" s="1">
        <v>24</v>
      </c>
      <c r="J53" s="1">
        <v>28.28</v>
      </c>
      <c r="K53" s="1">
        <v>15.5</v>
      </c>
    </row>
    <row r="54" spans="1:11" x14ac:dyDescent="0.25">
      <c r="A54" s="1">
        <v>2006</v>
      </c>
      <c r="B54" s="1" t="s">
        <v>13</v>
      </c>
      <c r="C54" s="1">
        <v>8.1999999999999993</v>
      </c>
      <c r="D54" s="1">
        <v>41</v>
      </c>
      <c r="E54" s="1">
        <v>0.31</v>
      </c>
      <c r="F54" s="1">
        <v>-0.75600000000000001</v>
      </c>
      <c r="G54" s="1">
        <v>0.77800000000000002</v>
      </c>
      <c r="H54" s="1">
        <v>66.62</v>
      </c>
      <c r="I54" s="1">
        <v>25</v>
      </c>
      <c r="J54" s="1">
        <v>27.19</v>
      </c>
      <c r="K54" s="1">
        <v>37.6</v>
      </c>
    </row>
    <row r="55" spans="1:11" x14ac:dyDescent="0.25">
      <c r="A55" s="1">
        <v>2007</v>
      </c>
      <c r="B55" s="1" t="s">
        <v>13</v>
      </c>
      <c r="C55" s="1">
        <v>8.5</v>
      </c>
      <c r="D55" s="1">
        <v>42.3</v>
      </c>
      <c r="E55" s="1">
        <v>0.19</v>
      </c>
      <c r="F55" s="1">
        <v>-0.74099999999999999</v>
      </c>
      <c r="G55" s="1">
        <v>0.78900000000000003</v>
      </c>
      <c r="H55" s="1">
        <v>68.64</v>
      </c>
      <c r="I55" s="1">
        <v>23</v>
      </c>
      <c r="J55" s="1">
        <v>25.58</v>
      </c>
      <c r="K55" s="1">
        <v>55.9</v>
      </c>
    </row>
    <row r="56" spans="1:11" x14ac:dyDescent="0.25">
      <c r="A56" s="1">
        <v>2008</v>
      </c>
      <c r="B56" s="1" t="s">
        <v>13</v>
      </c>
      <c r="C56" s="1">
        <v>5.2</v>
      </c>
      <c r="D56" s="1">
        <v>41.6</v>
      </c>
      <c r="E56" s="1">
        <v>0.06</v>
      </c>
      <c r="F56" s="1">
        <v>-0.74099999999999999</v>
      </c>
      <c r="G56" s="1">
        <v>0.79299999999999993</v>
      </c>
      <c r="H56" s="1">
        <v>68.75</v>
      </c>
      <c r="I56" s="1">
        <v>20</v>
      </c>
      <c r="J56" s="1">
        <v>24.85</v>
      </c>
      <c r="K56" s="1">
        <v>74.8</v>
      </c>
    </row>
    <row r="57" spans="1:11" x14ac:dyDescent="0.25">
      <c r="A57" s="1">
        <v>2009</v>
      </c>
      <c r="B57" s="1" t="s">
        <v>13</v>
      </c>
      <c r="C57" s="1">
        <v>-7.8</v>
      </c>
      <c r="D57" s="1">
        <v>39.799999999999997</v>
      </c>
      <c r="E57" s="1">
        <v>0.05</v>
      </c>
      <c r="F57" s="1">
        <v>-0.754</v>
      </c>
      <c r="G57" s="1">
        <v>0.79099999999999993</v>
      </c>
      <c r="H57" s="1">
        <v>70.069999999999993</v>
      </c>
      <c r="I57" s="1">
        <v>22</v>
      </c>
      <c r="J57" s="1">
        <v>31.74</v>
      </c>
      <c r="K57" s="1">
        <v>36.583100000000002</v>
      </c>
    </row>
    <row r="58" spans="1:11" x14ac:dyDescent="0.25">
      <c r="A58" s="1">
        <v>2010</v>
      </c>
      <c r="B58" s="1" t="s">
        <v>13</v>
      </c>
      <c r="C58" s="1">
        <v>4.5</v>
      </c>
      <c r="D58" s="1">
        <v>39.5</v>
      </c>
      <c r="E58" s="1">
        <v>0.16</v>
      </c>
      <c r="F58" s="1">
        <v>-0.749</v>
      </c>
      <c r="G58" s="1">
        <v>0.79709999999999992</v>
      </c>
      <c r="H58" s="1">
        <v>69.760000000000005</v>
      </c>
      <c r="I58" s="1">
        <v>21</v>
      </c>
      <c r="J58" s="1">
        <v>30.37</v>
      </c>
      <c r="K58" s="1">
        <v>43.2</v>
      </c>
    </row>
    <row r="59" spans="1:11" x14ac:dyDescent="0.25">
      <c r="A59" s="1">
        <v>2011</v>
      </c>
      <c r="B59" s="1" t="s">
        <v>13</v>
      </c>
      <c r="C59" s="1">
        <v>4.3</v>
      </c>
      <c r="D59" s="1">
        <v>39.700000000000003</v>
      </c>
      <c r="E59" s="1">
        <v>0</v>
      </c>
      <c r="F59" s="1">
        <v>-0.749</v>
      </c>
      <c r="G59" s="1">
        <v>0.80700000000000005</v>
      </c>
      <c r="H59" s="1">
        <v>69.7</v>
      </c>
      <c r="I59" s="1">
        <v>24</v>
      </c>
      <c r="J59" s="1">
        <v>29.38</v>
      </c>
      <c r="K59" s="1">
        <v>55.1</v>
      </c>
    </row>
    <row r="60" spans="1:11" x14ac:dyDescent="0.25">
      <c r="A60" s="1">
        <v>2012</v>
      </c>
      <c r="B60" s="1" t="s">
        <v>13</v>
      </c>
      <c r="C60" s="1">
        <v>4.0199999999999996</v>
      </c>
      <c r="D60" s="1">
        <v>40.700000000000003</v>
      </c>
      <c r="E60" s="1">
        <v>-0.12</v>
      </c>
      <c r="F60" s="1">
        <v>-0.73599999999999999</v>
      </c>
      <c r="G60" s="1">
        <v>0.81099999999999994</v>
      </c>
      <c r="H60" s="1">
        <v>70.540000000000006</v>
      </c>
      <c r="I60" s="1">
        <v>28</v>
      </c>
      <c r="J60" s="1">
        <v>30.84</v>
      </c>
      <c r="K60" s="1">
        <v>50.6</v>
      </c>
    </row>
    <row r="61" spans="1:11" x14ac:dyDescent="0.25">
      <c r="A61" s="1">
        <v>2013</v>
      </c>
      <c r="B61" s="1" t="s">
        <v>13</v>
      </c>
      <c r="C61" s="1">
        <v>1.76</v>
      </c>
      <c r="D61" s="1">
        <v>40.9</v>
      </c>
      <c r="E61" s="1">
        <v>-0.08</v>
      </c>
      <c r="F61" s="1">
        <v>-0.71</v>
      </c>
      <c r="G61" s="1">
        <v>0.81599999999999995</v>
      </c>
      <c r="H61" s="1">
        <v>71.28</v>
      </c>
      <c r="I61" s="1">
        <v>28</v>
      </c>
      <c r="J61" s="1">
        <v>31.84</v>
      </c>
      <c r="K61" s="1">
        <v>69.2</v>
      </c>
    </row>
    <row r="62" spans="1:11" x14ac:dyDescent="0.25">
      <c r="A62" s="1">
        <v>2014</v>
      </c>
      <c r="B62" s="1" t="s">
        <v>13</v>
      </c>
      <c r="C62" s="1">
        <v>0.74</v>
      </c>
      <c r="D62" s="1">
        <v>39.9</v>
      </c>
      <c r="E62" s="1">
        <v>-0.01</v>
      </c>
      <c r="F62" s="1">
        <v>-0.69099999999999995</v>
      </c>
      <c r="G62" s="1">
        <v>0.81799999999999995</v>
      </c>
      <c r="H62" s="1">
        <v>70.819999999999993</v>
      </c>
      <c r="I62" s="1">
        <v>27</v>
      </c>
      <c r="J62" s="1">
        <v>38.380000000000003</v>
      </c>
      <c r="K62" s="1">
        <v>22</v>
      </c>
    </row>
    <row r="63" spans="1:11" x14ac:dyDescent="0.25">
      <c r="A63" s="1">
        <v>2015</v>
      </c>
      <c r="B63" s="1" t="s">
        <v>13</v>
      </c>
      <c r="C63" s="1">
        <v>-1.97</v>
      </c>
      <c r="D63" s="1">
        <v>37.700000000000003</v>
      </c>
      <c r="E63" s="1">
        <v>0.12</v>
      </c>
      <c r="F63" s="1">
        <v>-0.75900000000000001</v>
      </c>
      <c r="G63" s="1">
        <v>0.82299999999999995</v>
      </c>
      <c r="H63" s="1">
        <v>71.540000000000006</v>
      </c>
      <c r="I63" s="1">
        <v>29</v>
      </c>
      <c r="J63" s="1">
        <v>60.94</v>
      </c>
      <c r="K63" s="1">
        <v>6.85</v>
      </c>
    </row>
    <row r="64" spans="1:11" x14ac:dyDescent="0.25">
      <c r="A64" s="1">
        <v>2016</v>
      </c>
      <c r="B64" s="1" t="s">
        <v>13</v>
      </c>
      <c r="C64" s="1">
        <v>0.19</v>
      </c>
      <c r="D64" s="1">
        <v>36.799999999999997</v>
      </c>
      <c r="E64" s="1">
        <v>0.09</v>
      </c>
      <c r="F64" s="1">
        <v>-0.71799999999999997</v>
      </c>
      <c r="G64" s="1">
        <v>0.82599999999999996</v>
      </c>
      <c r="H64" s="1">
        <v>72.03</v>
      </c>
      <c r="I64" s="1">
        <v>29</v>
      </c>
      <c r="J64" s="1">
        <v>67.06</v>
      </c>
      <c r="K64" s="1">
        <v>32.5</v>
      </c>
    </row>
    <row r="65" spans="1:11" x14ac:dyDescent="0.25">
      <c r="A65" s="1">
        <v>2017</v>
      </c>
      <c r="B65" s="1" t="s">
        <v>13</v>
      </c>
      <c r="C65" s="1">
        <v>1.83</v>
      </c>
      <c r="D65" s="1">
        <v>37.200000000000003</v>
      </c>
      <c r="E65" s="1">
        <v>7.0000000000000007E-2</v>
      </c>
      <c r="F65" s="1">
        <v>-0.66100000000000003</v>
      </c>
      <c r="G65" s="1">
        <v>0.82700000000000007</v>
      </c>
      <c r="H65" s="1">
        <v>71.78</v>
      </c>
      <c r="I65" s="1">
        <v>29</v>
      </c>
      <c r="J65" s="1">
        <v>58.34</v>
      </c>
      <c r="K65" s="1">
        <v>28.6</v>
      </c>
    </row>
    <row r="66" spans="1:11" x14ac:dyDescent="0.25">
      <c r="A66" s="1">
        <v>2018</v>
      </c>
      <c r="B66" s="1" t="s">
        <v>13</v>
      </c>
      <c r="C66" s="1">
        <v>2.81</v>
      </c>
      <c r="D66" s="1">
        <v>37.5</v>
      </c>
      <c r="E66" s="1">
        <v>-0.08</v>
      </c>
      <c r="F66" s="1">
        <v>-0.64300000000000002</v>
      </c>
      <c r="G66" s="1">
        <v>0.83599999999999997</v>
      </c>
      <c r="H66" s="1">
        <v>71.599999999999994</v>
      </c>
      <c r="I66" s="1">
        <v>28</v>
      </c>
      <c r="J66" s="1">
        <v>62.67</v>
      </c>
      <c r="K66" s="1">
        <v>8.7799999999999994</v>
      </c>
    </row>
    <row r="67" spans="1:11" x14ac:dyDescent="0.25">
      <c r="A67" s="1">
        <v>2019</v>
      </c>
      <c r="B67" s="1" t="s">
        <v>13</v>
      </c>
      <c r="C67" s="1">
        <v>2.2000000000000002</v>
      </c>
      <c r="D67" s="1">
        <v>37.700000000000003</v>
      </c>
      <c r="E67" s="1">
        <v>0.09</v>
      </c>
      <c r="F67" s="1">
        <v>-0.57999999999999996</v>
      </c>
      <c r="G67" s="1">
        <v>0.83900000000000008</v>
      </c>
      <c r="H67" s="1">
        <v>71.92</v>
      </c>
      <c r="I67" s="1">
        <v>28</v>
      </c>
      <c r="J67" s="1">
        <v>64.739999999999995</v>
      </c>
      <c r="K67" s="1">
        <v>32</v>
      </c>
    </row>
    <row r="68" spans="1:11" x14ac:dyDescent="0.25">
      <c r="A68" s="1">
        <v>2020</v>
      </c>
      <c r="B68" s="1" t="s">
        <v>13</v>
      </c>
      <c r="C68" s="1">
        <v>-2.65</v>
      </c>
      <c r="D68" s="1">
        <v>36</v>
      </c>
      <c r="E68" s="1">
        <v>0.2</v>
      </c>
      <c r="F68" s="1">
        <v>-0.67</v>
      </c>
      <c r="G68" s="1">
        <v>0.82599999999999996</v>
      </c>
      <c r="H68" s="1">
        <v>71.11</v>
      </c>
      <c r="I68" s="1">
        <v>30</v>
      </c>
      <c r="J68" s="1">
        <v>72.099999999999994</v>
      </c>
      <c r="K68" s="1">
        <v>9.48</v>
      </c>
    </row>
    <row r="69" spans="1:11" x14ac:dyDescent="0.25">
      <c r="A69" s="1">
        <v>2021</v>
      </c>
      <c r="B69" s="1" t="s">
        <v>13</v>
      </c>
      <c r="C69" s="1">
        <v>5.61</v>
      </c>
      <c r="D69" s="1">
        <v>36.85</v>
      </c>
      <c r="E69" s="1">
        <v>0.19</v>
      </c>
      <c r="F69" s="1">
        <v>-0.72</v>
      </c>
      <c r="G69" s="1">
        <v>0.81799999999999995</v>
      </c>
      <c r="H69" s="1">
        <v>70.03</v>
      </c>
      <c r="I69" s="1">
        <v>29</v>
      </c>
      <c r="J69" s="1">
        <v>73.650000000000006</v>
      </c>
      <c r="K69" s="1">
        <v>40.5</v>
      </c>
    </row>
    <row r="70" spans="1:11" x14ac:dyDescent="0.25">
      <c r="A70" s="1">
        <v>2022</v>
      </c>
      <c r="B70" s="1" t="s">
        <v>13</v>
      </c>
      <c r="C70" s="1">
        <v>-2.0699999999999998</v>
      </c>
      <c r="D70" s="1">
        <v>36.424999999999997</v>
      </c>
      <c r="E70" s="1">
        <v>0.19500000000000001</v>
      </c>
      <c r="F70" s="1">
        <v>-1.03</v>
      </c>
      <c r="G70" s="1">
        <v>0.82099999999999995</v>
      </c>
      <c r="H70" s="1">
        <v>70</v>
      </c>
      <c r="I70" s="1">
        <v>28</v>
      </c>
      <c r="J70" s="1">
        <v>68.48</v>
      </c>
      <c r="K70" s="1">
        <v>-40</v>
      </c>
    </row>
    <row r="71" spans="1:11" x14ac:dyDescent="0.25">
      <c r="A71" s="1">
        <v>2000</v>
      </c>
      <c r="B71" s="1" t="s">
        <v>14</v>
      </c>
      <c r="C71" s="1">
        <v>3.84</v>
      </c>
      <c r="D71" s="1">
        <v>33.200000000000003</v>
      </c>
      <c r="E71" s="1">
        <v>0.32</v>
      </c>
      <c r="F71" s="1">
        <v>-0.159</v>
      </c>
      <c r="G71" s="1">
        <f>49/100</f>
        <v>0.49</v>
      </c>
      <c r="H71" s="1">
        <v>46.41</v>
      </c>
      <c r="I71" s="1">
        <v>28</v>
      </c>
      <c r="J71" s="1">
        <v>44.94</v>
      </c>
      <c r="K71" s="1">
        <v>3.58</v>
      </c>
    </row>
    <row r="72" spans="1:11" x14ac:dyDescent="0.25">
      <c r="A72" s="1">
        <v>2001</v>
      </c>
      <c r="B72" s="1" t="s">
        <v>14</v>
      </c>
      <c r="C72" s="1">
        <v>4.82</v>
      </c>
      <c r="D72" s="1">
        <v>33.4</v>
      </c>
      <c r="E72" s="1">
        <v>0.38</v>
      </c>
      <c r="F72" s="1">
        <f>SUM(F71,F73)/2</f>
        <v>-0.22699999999999998</v>
      </c>
      <c r="G72" s="1">
        <f>49.5/100</f>
        <v>0.495</v>
      </c>
      <c r="H72" s="1">
        <v>48.46</v>
      </c>
      <c r="I72" s="1">
        <v>27</v>
      </c>
      <c r="J72" s="1">
        <v>47.19</v>
      </c>
      <c r="K72" s="1">
        <v>5.13</v>
      </c>
    </row>
    <row r="73" spans="1:11" x14ac:dyDescent="0.25">
      <c r="A73" s="1">
        <v>2002</v>
      </c>
      <c r="B73" s="1" t="s">
        <v>14</v>
      </c>
      <c r="C73" s="1">
        <v>3.8</v>
      </c>
      <c r="D73" s="1">
        <v>33.6</v>
      </c>
      <c r="E73" s="1">
        <v>0.33</v>
      </c>
      <c r="F73" s="1">
        <v>-0.29499999999999998</v>
      </c>
      <c r="G73" s="1">
        <f>50.1/100</f>
        <v>0.501</v>
      </c>
      <c r="H73" s="1">
        <v>50.64</v>
      </c>
      <c r="I73" s="1">
        <v>27</v>
      </c>
      <c r="J73" s="1">
        <v>48.61</v>
      </c>
      <c r="K73" s="1">
        <v>5.21</v>
      </c>
    </row>
    <row r="74" spans="1:11" x14ac:dyDescent="0.25">
      <c r="A74" s="1">
        <v>2003</v>
      </c>
      <c r="B74" s="1" t="s">
        <v>14</v>
      </c>
      <c r="C74" s="1">
        <v>7.86</v>
      </c>
      <c r="D74" s="1">
        <v>33.9</v>
      </c>
      <c r="E74" s="1">
        <v>0.31</v>
      </c>
      <c r="F74" s="1">
        <v>-0.29599999999999999</v>
      </c>
      <c r="G74" s="1">
        <f>51.4/100</f>
        <v>0.51400000000000001</v>
      </c>
      <c r="H74" s="1">
        <v>52.19</v>
      </c>
      <c r="I74" s="1">
        <v>28</v>
      </c>
      <c r="J74" s="1">
        <v>46.58</v>
      </c>
      <c r="K74" s="1">
        <v>3.68</v>
      </c>
    </row>
    <row r="75" spans="1:11" x14ac:dyDescent="0.25">
      <c r="A75" s="1">
        <v>2004</v>
      </c>
      <c r="B75" s="1" t="s">
        <v>14</v>
      </c>
      <c r="C75" s="1">
        <v>7.92</v>
      </c>
      <c r="D75" s="1">
        <v>34</v>
      </c>
      <c r="E75" s="1">
        <v>0.21</v>
      </c>
      <c r="F75" s="1">
        <v>-0.30599999999999999</v>
      </c>
      <c r="G75" s="1">
        <f>52.3/100</f>
        <v>0.52300000000000002</v>
      </c>
      <c r="H75" s="1">
        <v>53.36</v>
      </c>
      <c r="I75" s="1">
        <v>20</v>
      </c>
      <c r="J75" s="1">
        <v>45.32</v>
      </c>
      <c r="K75" s="1">
        <v>5.43</v>
      </c>
    </row>
    <row r="76" spans="1:11" x14ac:dyDescent="0.25">
      <c r="A76" s="1">
        <v>2005</v>
      </c>
      <c r="B76" s="1" t="s">
        <v>14</v>
      </c>
      <c r="C76" s="1">
        <v>7.92</v>
      </c>
      <c r="D76" s="1">
        <v>34.200000000000003</v>
      </c>
      <c r="E76" s="1">
        <v>0.24</v>
      </c>
      <c r="F76" s="1">
        <v>-0.20399999999999999</v>
      </c>
      <c r="G76" s="1">
        <v>0.53200000000000003</v>
      </c>
      <c r="H76" s="1">
        <v>55.24</v>
      </c>
      <c r="I76" s="1">
        <v>29</v>
      </c>
      <c r="J76" s="1">
        <v>44.1</v>
      </c>
      <c r="K76" s="1">
        <v>7.27</v>
      </c>
    </row>
    <row r="77" spans="1:11" x14ac:dyDescent="0.25">
      <c r="A77" s="1">
        <v>2006</v>
      </c>
      <c r="B77" s="1" t="s">
        <v>14</v>
      </c>
      <c r="C77" s="1">
        <v>8.06</v>
      </c>
      <c r="D77" s="1">
        <v>34.4</v>
      </c>
      <c r="E77" s="1">
        <v>0.2</v>
      </c>
      <c r="F77" s="1">
        <v>-0.184</v>
      </c>
      <c r="G77" s="1">
        <v>0.54100000000000004</v>
      </c>
      <c r="H77" s="1">
        <v>56.97</v>
      </c>
      <c r="I77" s="1">
        <v>33</v>
      </c>
      <c r="J77" s="1">
        <v>45.31</v>
      </c>
      <c r="K77" s="1">
        <v>20</v>
      </c>
    </row>
    <row r="78" spans="1:11" x14ac:dyDescent="0.25">
      <c r="A78" s="1">
        <v>2007</v>
      </c>
      <c r="B78" s="1" t="s">
        <v>14</v>
      </c>
      <c r="C78" s="1">
        <v>7.66</v>
      </c>
      <c r="D78" s="1">
        <v>34.6</v>
      </c>
      <c r="E78" s="1">
        <v>0.27</v>
      </c>
      <c r="F78" s="1">
        <v>-0.19800000000000001</v>
      </c>
      <c r="G78" s="1">
        <v>0.55000000000000004</v>
      </c>
      <c r="H78" s="1">
        <v>57.99</v>
      </c>
      <c r="I78" s="1">
        <v>35</v>
      </c>
      <c r="J78" s="1">
        <v>41.35</v>
      </c>
      <c r="K78" s="1">
        <v>25.2</v>
      </c>
    </row>
    <row r="79" spans="1:11" x14ac:dyDescent="0.25">
      <c r="A79" s="1">
        <v>2008</v>
      </c>
      <c r="B79" s="1" t="s">
        <v>14</v>
      </c>
      <c r="C79" s="1">
        <v>3.09</v>
      </c>
      <c r="D79" s="1">
        <v>34.700000000000003</v>
      </c>
      <c r="E79" s="1">
        <v>0.33</v>
      </c>
      <c r="F79" s="1">
        <v>-0.218</v>
      </c>
      <c r="G79" s="1">
        <v>0.55700000000000005</v>
      </c>
      <c r="H79" s="1">
        <v>59.33</v>
      </c>
      <c r="I79" s="1">
        <v>30</v>
      </c>
      <c r="J79" s="1">
        <v>43.51</v>
      </c>
      <c r="K79" s="1">
        <v>43.4</v>
      </c>
    </row>
    <row r="80" spans="1:11" x14ac:dyDescent="0.25">
      <c r="A80" s="1">
        <v>2009</v>
      </c>
      <c r="B80" s="1" t="s">
        <v>14</v>
      </c>
      <c r="C80" s="1">
        <v>7.86</v>
      </c>
      <c r="D80" s="1">
        <v>34.9</v>
      </c>
      <c r="E80" s="1">
        <v>0.19</v>
      </c>
      <c r="F80" s="1">
        <v>-0.27800000000000002</v>
      </c>
      <c r="G80" s="1">
        <v>0.56200000000000006</v>
      </c>
      <c r="H80" s="1">
        <v>59.72</v>
      </c>
      <c r="I80" s="1">
        <v>34</v>
      </c>
      <c r="J80" s="1">
        <v>48.41</v>
      </c>
      <c r="K80" s="1">
        <v>35.581372930000001</v>
      </c>
    </row>
    <row r="81" spans="1:11" x14ac:dyDescent="0.25">
      <c r="A81" s="1">
        <v>2010</v>
      </c>
      <c r="B81" s="1" t="s">
        <v>14</v>
      </c>
      <c r="C81" s="1">
        <v>8.5</v>
      </c>
      <c r="D81" s="1">
        <v>35.15</v>
      </c>
      <c r="E81" s="1">
        <v>0.16</v>
      </c>
      <c r="F81" s="1">
        <v>-0.28199999999999997</v>
      </c>
      <c r="G81" s="1">
        <v>0.57199999999999995</v>
      </c>
      <c r="H81" s="1">
        <v>60.8</v>
      </c>
      <c r="I81" s="1">
        <v>33</v>
      </c>
      <c r="J81" s="1">
        <v>45.73</v>
      </c>
      <c r="K81" s="1">
        <v>27.4</v>
      </c>
    </row>
    <row r="82" spans="1:11" x14ac:dyDescent="0.25">
      <c r="A82" s="1">
        <v>2011</v>
      </c>
      <c r="B82" s="1" t="s">
        <v>14</v>
      </c>
      <c r="C82" s="1">
        <v>5.24</v>
      </c>
      <c r="D82" s="1">
        <v>35.4</v>
      </c>
      <c r="E82" s="1">
        <v>0.21</v>
      </c>
      <c r="F82" s="1">
        <v>-0.309</v>
      </c>
      <c r="G82" s="1">
        <v>0.58599999999999997</v>
      </c>
      <c r="H82" s="1">
        <v>61.44</v>
      </c>
      <c r="I82" s="1">
        <v>31</v>
      </c>
      <c r="J82" s="1">
        <v>46.67</v>
      </c>
      <c r="K82" s="1">
        <v>36.5</v>
      </c>
    </row>
    <row r="83" spans="1:11" x14ac:dyDescent="0.25">
      <c r="A83" s="1">
        <v>2012</v>
      </c>
      <c r="B83" s="1" t="s">
        <v>14</v>
      </c>
      <c r="C83" s="1">
        <v>5.46</v>
      </c>
      <c r="D83" s="1">
        <v>35.200000000000003</v>
      </c>
      <c r="E83" s="1">
        <v>0.25</v>
      </c>
      <c r="F83" s="1">
        <v>-0.35299999999999998</v>
      </c>
      <c r="G83" s="1">
        <v>0.59399999999999997</v>
      </c>
      <c r="H83" s="1">
        <v>61.76</v>
      </c>
      <c r="I83" s="1">
        <v>36</v>
      </c>
      <c r="J83" s="1">
        <v>53.44</v>
      </c>
      <c r="K83" s="1">
        <v>24</v>
      </c>
    </row>
    <row r="84" spans="1:11" x14ac:dyDescent="0.25">
      <c r="A84" s="1">
        <v>2013</v>
      </c>
      <c r="B84" s="1" t="s">
        <v>14</v>
      </c>
      <c r="C84" s="1">
        <v>6.39</v>
      </c>
      <c r="D84" s="1">
        <v>35</v>
      </c>
      <c r="E84" s="1">
        <v>0.18</v>
      </c>
      <c r="F84" s="1">
        <v>-0.33600000000000002</v>
      </c>
      <c r="G84" s="1">
        <f>60/100</f>
        <v>0.6</v>
      </c>
      <c r="H84" s="1">
        <v>61.62</v>
      </c>
      <c r="I84" s="1">
        <v>36</v>
      </c>
      <c r="J84" s="1">
        <v>58.6</v>
      </c>
      <c r="K84" s="1">
        <v>28.2</v>
      </c>
    </row>
    <row r="85" spans="1:11" x14ac:dyDescent="0.25">
      <c r="A85" s="1">
        <v>2014</v>
      </c>
      <c r="B85" s="1" t="s">
        <v>14</v>
      </c>
      <c r="C85" s="1">
        <v>7.41</v>
      </c>
      <c r="D85" s="1">
        <v>34.9</v>
      </c>
      <c r="E85" s="1">
        <v>0.24</v>
      </c>
      <c r="F85" s="1">
        <v>-0.28799999999999998</v>
      </c>
      <c r="G85" s="1">
        <v>0.61099999999999999</v>
      </c>
      <c r="H85" s="1">
        <v>61.46</v>
      </c>
      <c r="I85" s="1">
        <v>38</v>
      </c>
      <c r="J85" s="1">
        <v>61.03</v>
      </c>
      <c r="K85" s="1">
        <v>34.6</v>
      </c>
    </row>
    <row r="86" spans="1:11" x14ac:dyDescent="0.25">
      <c r="A86" s="1">
        <v>2015</v>
      </c>
      <c r="B86" s="1" t="s">
        <v>14</v>
      </c>
      <c r="C86" s="1">
        <v>8</v>
      </c>
      <c r="D86" s="1">
        <v>34.700000000000003</v>
      </c>
      <c r="E86" s="1">
        <v>0.23</v>
      </c>
      <c r="F86" s="1">
        <v>-0.20399999999999999</v>
      </c>
      <c r="G86" s="1">
        <v>0.61899999999999999</v>
      </c>
      <c r="H86" s="1">
        <v>60.62</v>
      </c>
      <c r="I86" s="1">
        <v>38</v>
      </c>
      <c r="J86" s="1">
        <v>64.150000000000006</v>
      </c>
      <c r="K86" s="1">
        <v>44</v>
      </c>
    </row>
    <row r="87" spans="1:11" x14ac:dyDescent="0.25">
      <c r="A87" s="1">
        <v>2016</v>
      </c>
      <c r="B87" s="1" t="s">
        <v>14</v>
      </c>
      <c r="C87" s="1">
        <v>8.26</v>
      </c>
      <c r="D87" s="1">
        <v>34.700000000000003</v>
      </c>
      <c r="E87" s="1">
        <v>0.22</v>
      </c>
      <c r="F87" s="1">
        <v>-0.17599999999999999</v>
      </c>
      <c r="G87" s="1">
        <v>0.63</v>
      </c>
      <c r="H87" s="1">
        <v>60.56</v>
      </c>
      <c r="I87" s="1">
        <v>40</v>
      </c>
      <c r="J87" s="1">
        <v>67.2</v>
      </c>
      <c r="K87" s="1">
        <v>44.5</v>
      </c>
    </row>
    <row r="88" spans="1:11" x14ac:dyDescent="0.25">
      <c r="A88" s="1">
        <v>2017</v>
      </c>
      <c r="B88" s="1" t="s">
        <v>14</v>
      </c>
      <c r="C88" s="1">
        <v>6.8</v>
      </c>
      <c r="D88" s="1">
        <v>35.9</v>
      </c>
      <c r="E88" s="1">
        <v>0.26</v>
      </c>
      <c r="F88" s="1">
        <v>-0.13</v>
      </c>
      <c r="G88" s="1">
        <v>0.63600000000000001</v>
      </c>
      <c r="H88" s="1">
        <v>61.25</v>
      </c>
      <c r="I88" s="1">
        <v>40</v>
      </c>
      <c r="J88" s="1">
        <v>65.12</v>
      </c>
      <c r="K88" s="1">
        <v>40</v>
      </c>
    </row>
    <row r="89" spans="1:11" x14ac:dyDescent="0.25">
      <c r="A89" s="1">
        <v>2018</v>
      </c>
      <c r="B89" s="1" t="s">
        <v>14</v>
      </c>
      <c r="C89" s="1">
        <v>6.45</v>
      </c>
      <c r="D89" s="1">
        <v>34.5</v>
      </c>
      <c r="E89" s="1">
        <v>0.54</v>
      </c>
      <c r="F89" s="1">
        <v>-0.11700000000000001</v>
      </c>
      <c r="G89" s="1">
        <v>0.63600000000000001</v>
      </c>
      <c r="H89" s="1">
        <v>62.65</v>
      </c>
      <c r="I89" s="1">
        <v>41</v>
      </c>
      <c r="J89" s="1">
        <v>68.39</v>
      </c>
      <c r="K89" s="1">
        <v>42.1</v>
      </c>
    </row>
    <row r="90" spans="1:11" x14ac:dyDescent="0.25">
      <c r="A90" s="1">
        <v>2019</v>
      </c>
      <c r="B90" s="1" t="s">
        <v>14</v>
      </c>
      <c r="C90" s="1">
        <v>3.87</v>
      </c>
      <c r="D90" s="1">
        <v>33.799999999999997</v>
      </c>
      <c r="E90" s="1">
        <v>0.43</v>
      </c>
      <c r="F90" s="1">
        <v>-0.11</v>
      </c>
      <c r="G90" s="1">
        <v>0.63800000000000001</v>
      </c>
      <c r="H90" s="1">
        <v>62.34</v>
      </c>
      <c r="I90" s="1">
        <v>41</v>
      </c>
      <c r="J90" s="1">
        <v>70.42</v>
      </c>
      <c r="K90" s="1">
        <v>50.6</v>
      </c>
    </row>
    <row r="91" spans="1:11" x14ac:dyDescent="0.25">
      <c r="A91" s="1">
        <v>2020</v>
      </c>
      <c r="B91" s="1" t="s">
        <v>14</v>
      </c>
      <c r="C91" s="1">
        <v>-5.78</v>
      </c>
      <c r="D91" s="1">
        <v>33.799999999999997</v>
      </c>
      <c r="E91" s="1">
        <v>0.4</v>
      </c>
      <c r="F91" s="1">
        <v>-0.13500000000000001</v>
      </c>
      <c r="G91" s="1">
        <v>0.63800000000000001</v>
      </c>
      <c r="H91" s="1">
        <v>62.35</v>
      </c>
      <c r="I91" s="1">
        <v>40</v>
      </c>
      <c r="J91" s="1">
        <v>74.099999999999994</v>
      </c>
      <c r="K91" s="1">
        <v>64.400000000000006</v>
      </c>
    </row>
    <row r="92" spans="1:11" x14ac:dyDescent="0.25">
      <c r="A92" s="1">
        <v>2021</v>
      </c>
      <c r="B92" s="1" t="s">
        <v>14</v>
      </c>
      <c r="C92" s="1">
        <v>9.69</v>
      </c>
      <c r="D92" s="1">
        <v>32.799999999999997</v>
      </c>
      <c r="E92" s="1">
        <v>0.48</v>
      </c>
      <c r="F92" s="1">
        <v>-0.14499999999999999</v>
      </c>
      <c r="G92" s="1">
        <v>0.63300000000000001</v>
      </c>
      <c r="H92" s="1">
        <v>62.5</v>
      </c>
      <c r="I92" s="1">
        <v>40</v>
      </c>
      <c r="J92" s="1">
        <v>73.92</v>
      </c>
      <c r="K92" s="1">
        <v>44.7</v>
      </c>
    </row>
    <row r="93" spans="1:11" x14ac:dyDescent="0.25">
      <c r="A93" s="1">
        <v>2022</v>
      </c>
      <c r="B93" s="1" t="s">
        <v>14</v>
      </c>
      <c r="C93" s="1">
        <v>6.99</v>
      </c>
      <c r="D93" s="1">
        <v>32.200000000000003</v>
      </c>
      <c r="E93" s="1">
        <v>0.44</v>
      </c>
      <c r="F93" s="1">
        <v>-6.83E-2</v>
      </c>
      <c r="G93" s="1">
        <v>0.64400000000000002</v>
      </c>
      <c r="H93" s="1">
        <v>62.7</v>
      </c>
      <c r="I93" s="1">
        <v>40</v>
      </c>
      <c r="J93" s="1">
        <v>78.599999999999994</v>
      </c>
      <c r="K93" s="1">
        <v>49.9</v>
      </c>
    </row>
    <row r="94" spans="1:11" x14ac:dyDescent="0.25">
      <c r="A94" s="1">
        <v>2000</v>
      </c>
      <c r="B94" s="1" t="s">
        <v>15</v>
      </c>
      <c r="C94" s="1">
        <v>4.26</v>
      </c>
      <c r="D94" s="1">
        <v>28.5</v>
      </c>
      <c r="E94" s="1">
        <v>-0.77</v>
      </c>
      <c r="F94" s="1">
        <v>-0.90841000000000005</v>
      </c>
      <c r="G94" s="1">
        <v>0.434</v>
      </c>
      <c r="H94" s="1">
        <v>45.31</v>
      </c>
      <c r="I94" s="1">
        <v>22</v>
      </c>
      <c r="J94" s="1">
        <v>53.65</v>
      </c>
      <c r="K94" s="1">
        <v>0.308</v>
      </c>
    </row>
    <row r="95" spans="1:11" x14ac:dyDescent="0.25">
      <c r="A95" s="1">
        <v>2001</v>
      </c>
      <c r="B95" s="1" t="s">
        <v>15</v>
      </c>
      <c r="C95" s="1">
        <v>3.65</v>
      </c>
      <c r="D95" s="1">
        <v>28.7</v>
      </c>
      <c r="E95" s="1">
        <v>-0.74</v>
      </c>
      <c r="F95" s="1">
        <f>SUM(F94,F96)/2</f>
        <v>-0.92276500000000006</v>
      </c>
      <c r="G95" s="1">
        <v>0.441</v>
      </c>
      <c r="H95" s="1">
        <v>46.85</v>
      </c>
      <c r="I95" s="1">
        <v>23</v>
      </c>
      <c r="J95" s="1">
        <v>61.93</v>
      </c>
      <c r="K95" s="1">
        <v>0.378</v>
      </c>
    </row>
    <row r="96" spans="1:11" x14ac:dyDescent="0.25">
      <c r="A96" s="1">
        <v>2002</v>
      </c>
      <c r="B96" s="1" t="s">
        <v>15</v>
      </c>
      <c r="C96" s="1">
        <v>2.59</v>
      </c>
      <c r="D96" s="1">
        <v>28.9</v>
      </c>
      <c r="E96" s="1">
        <v>-0.76</v>
      </c>
      <c r="F96" s="1">
        <v>-0.93711999999999995</v>
      </c>
      <c r="G96" s="1">
        <v>0.44700000000000001</v>
      </c>
      <c r="H96" s="1">
        <v>48.18</v>
      </c>
      <c r="I96" s="1">
        <v>26</v>
      </c>
      <c r="J96" s="1">
        <v>59.72</v>
      </c>
      <c r="K96" s="1">
        <v>0.82599999999999996</v>
      </c>
    </row>
    <row r="97" spans="1:11" x14ac:dyDescent="0.25">
      <c r="A97" s="1">
        <v>2003</v>
      </c>
      <c r="B97" s="1" t="s">
        <v>15</v>
      </c>
      <c r="C97" s="1">
        <v>5.4</v>
      </c>
      <c r="D97" s="1">
        <v>29.7</v>
      </c>
      <c r="E97" s="1">
        <v>-0.76</v>
      </c>
      <c r="F97" s="1">
        <v>-0.89553000000000005</v>
      </c>
      <c r="G97" s="1">
        <v>0.45500000000000002</v>
      </c>
      <c r="H97" s="1">
        <v>48.07</v>
      </c>
      <c r="I97" s="1">
        <v>25</v>
      </c>
      <c r="J97" s="1">
        <v>57.75</v>
      </c>
      <c r="K97" s="1">
        <v>0.53400000000000003</v>
      </c>
    </row>
    <row r="98" spans="1:11" x14ac:dyDescent="0.25">
      <c r="A98" s="1">
        <v>2004</v>
      </c>
      <c r="B98" s="1" t="s">
        <v>15</v>
      </c>
      <c r="C98" s="1">
        <v>7.83</v>
      </c>
      <c r="D98" s="1">
        <v>30.9</v>
      </c>
      <c r="E98" s="1">
        <v>-0.75</v>
      </c>
      <c r="F98" s="1">
        <v>-1.0088299999999999</v>
      </c>
      <c r="G98" s="1">
        <v>0.46800000000000003</v>
      </c>
      <c r="H98" s="1">
        <v>48.75</v>
      </c>
      <c r="I98" s="1">
        <v>20</v>
      </c>
      <c r="J98" s="1">
        <v>58.26</v>
      </c>
      <c r="K98" s="1">
        <v>1.1200000000000001</v>
      </c>
    </row>
    <row r="99" spans="1:11" x14ac:dyDescent="0.25">
      <c r="A99" s="1">
        <v>2005</v>
      </c>
      <c r="B99" s="1" t="s">
        <v>15</v>
      </c>
      <c r="C99" s="1">
        <v>7.28</v>
      </c>
      <c r="D99" s="1">
        <v>31.3</v>
      </c>
      <c r="E99" s="1">
        <v>-0.59</v>
      </c>
      <c r="F99" s="1">
        <v>-0.96113000000000004</v>
      </c>
      <c r="G99" s="1">
        <v>0.47699999999999998</v>
      </c>
      <c r="H99" s="1">
        <v>50.89</v>
      </c>
      <c r="I99" s="1">
        <v>21</v>
      </c>
      <c r="J99" s="1">
        <v>59.51</v>
      </c>
      <c r="K99" s="1">
        <v>2.2000000000000002</v>
      </c>
    </row>
    <row r="100" spans="1:11" x14ac:dyDescent="0.25">
      <c r="A100" s="1">
        <v>2006</v>
      </c>
      <c r="B100" s="1" t="s">
        <v>15</v>
      </c>
      <c r="C100" s="1">
        <v>6.05</v>
      </c>
      <c r="D100" s="1">
        <v>30.5</v>
      </c>
      <c r="E100" s="1">
        <v>-0.5</v>
      </c>
      <c r="F100" s="1">
        <v>-0.90686999999999995</v>
      </c>
      <c r="G100" s="1">
        <v>0.48499999999999999</v>
      </c>
      <c r="H100" s="1">
        <v>52.54</v>
      </c>
      <c r="I100" s="1">
        <v>22</v>
      </c>
      <c r="J100" s="1">
        <v>60.27</v>
      </c>
      <c r="K100" s="1">
        <v>4.2699999999999996</v>
      </c>
    </row>
    <row r="101" spans="1:11" x14ac:dyDescent="0.25">
      <c r="A101" s="1">
        <v>2007</v>
      </c>
      <c r="B101" s="1" t="s">
        <v>15</v>
      </c>
      <c r="C101" s="1">
        <v>4.4400000000000004</v>
      </c>
      <c r="D101" s="1">
        <v>29.7</v>
      </c>
      <c r="E101" s="1">
        <v>-0.43</v>
      </c>
      <c r="F101" s="1">
        <v>-1.0159899999999999</v>
      </c>
      <c r="G101" s="1">
        <v>0.49</v>
      </c>
      <c r="H101" s="1">
        <v>53.59</v>
      </c>
      <c r="I101" s="1">
        <v>24</v>
      </c>
      <c r="J101" s="1">
        <v>60.74</v>
      </c>
      <c r="K101" s="1">
        <v>5.59</v>
      </c>
    </row>
    <row r="102" spans="1:11" x14ac:dyDescent="0.25">
      <c r="A102" s="1">
        <v>2008</v>
      </c>
      <c r="B102" s="1" t="s">
        <v>15</v>
      </c>
      <c r="C102" s="1">
        <v>2.12</v>
      </c>
      <c r="D102" s="1">
        <v>29.5</v>
      </c>
      <c r="E102" s="1">
        <v>-0.37</v>
      </c>
      <c r="F102" s="1">
        <v>-1.0994900000000001</v>
      </c>
      <c r="G102" s="1">
        <v>0.48899999999999999</v>
      </c>
      <c r="H102" s="1">
        <v>53.93</v>
      </c>
      <c r="I102" s="1">
        <v>20</v>
      </c>
      <c r="J102" s="1">
        <v>70.41</v>
      </c>
      <c r="K102" s="1">
        <v>5.44</v>
      </c>
    </row>
    <row r="103" spans="1:11" x14ac:dyDescent="0.25">
      <c r="A103" s="1">
        <v>2009</v>
      </c>
      <c r="B103" s="1" t="s">
        <v>15</v>
      </c>
      <c r="C103" s="1">
        <v>3.47</v>
      </c>
      <c r="D103" s="1">
        <v>29.1</v>
      </c>
      <c r="E103" s="1">
        <v>-0.47</v>
      </c>
      <c r="F103" s="1">
        <v>-1.1299999999999999</v>
      </c>
      <c r="G103" s="1">
        <v>0.49299999999999999</v>
      </c>
      <c r="H103" s="1">
        <v>53.48</v>
      </c>
      <c r="I103" s="1">
        <v>24</v>
      </c>
      <c r="J103" s="1">
        <v>81.709999999999994</v>
      </c>
      <c r="K103" s="1">
        <v>2.3380000000000001</v>
      </c>
    </row>
    <row r="104" spans="1:11" x14ac:dyDescent="0.25">
      <c r="A104" s="1">
        <v>2010</v>
      </c>
      <c r="B104" s="1" t="s">
        <v>15</v>
      </c>
      <c r="C104" s="1">
        <v>1.5</v>
      </c>
      <c r="D104" s="1">
        <v>28.8</v>
      </c>
      <c r="E104" s="1">
        <v>-0.67</v>
      </c>
      <c r="F104" s="1">
        <v>-1.11056</v>
      </c>
      <c r="G104" s="1">
        <v>0.496</v>
      </c>
      <c r="H104" s="1">
        <v>54.45</v>
      </c>
      <c r="I104" s="1">
        <v>23</v>
      </c>
      <c r="J104" s="1">
        <v>85.19</v>
      </c>
      <c r="K104" s="1">
        <v>2.02</v>
      </c>
    </row>
    <row r="105" spans="1:11" x14ac:dyDescent="0.25">
      <c r="A105" s="1">
        <v>2011</v>
      </c>
      <c r="B105" s="1" t="s">
        <v>15</v>
      </c>
      <c r="C105" s="1">
        <v>2.68</v>
      </c>
      <c r="D105" s="1">
        <v>29.7</v>
      </c>
      <c r="E105" s="1">
        <v>-0.59</v>
      </c>
      <c r="F105" s="1">
        <v>-1.1782300000000001</v>
      </c>
      <c r="G105" s="1">
        <v>0.5</v>
      </c>
      <c r="H105" s="1">
        <v>53.88</v>
      </c>
      <c r="I105" s="1">
        <v>25</v>
      </c>
      <c r="J105" s="1">
        <v>86.34</v>
      </c>
      <c r="K105" s="1">
        <v>1.33</v>
      </c>
    </row>
    <row r="106" spans="1:11" x14ac:dyDescent="0.25">
      <c r="A106" s="1">
        <v>2012</v>
      </c>
      <c r="B106" s="1" t="s">
        <v>15</v>
      </c>
      <c r="C106" s="1">
        <v>3.03</v>
      </c>
      <c r="D106" s="1">
        <v>29.6</v>
      </c>
      <c r="E106" s="1">
        <v>-0.6</v>
      </c>
      <c r="F106" s="1">
        <v>-1.16046</v>
      </c>
      <c r="G106" s="1">
        <v>0.501</v>
      </c>
      <c r="H106" s="1">
        <v>54.28</v>
      </c>
      <c r="I106" s="1">
        <v>27</v>
      </c>
      <c r="J106" s="1">
        <v>93.4</v>
      </c>
      <c r="K106" s="1">
        <v>0.85899999999999999</v>
      </c>
    </row>
    <row r="107" spans="1:11" x14ac:dyDescent="0.25">
      <c r="A107" s="1">
        <v>2013</v>
      </c>
      <c r="B107" s="1" t="s">
        <v>15</v>
      </c>
      <c r="C107" s="1">
        <v>4.37</v>
      </c>
      <c r="D107" s="1">
        <v>29.5</v>
      </c>
      <c r="E107" s="1">
        <v>-0.7</v>
      </c>
      <c r="F107" s="1">
        <v>-1.1180099999999999</v>
      </c>
      <c r="G107" s="1">
        <v>0.504</v>
      </c>
      <c r="H107" s="1">
        <v>53.89</v>
      </c>
      <c r="I107" s="1">
        <v>28</v>
      </c>
      <c r="J107" s="1">
        <v>101.63</v>
      </c>
      <c r="K107" s="1">
        <v>1.33</v>
      </c>
    </row>
    <row r="108" spans="1:11" x14ac:dyDescent="0.25">
      <c r="A108" s="1">
        <v>2014</v>
      </c>
      <c r="B108" s="1" t="s">
        <v>15</v>
      </c>
      <c r="C108" s="1">
        <v>4.12</v>
      </c>
      <c r="D108" s="1">
        <v>30.4</v>
      </c>
      <c r="E108" s="1">
        <v>-0.6</v>
      </c>
      <c r="F108" s="1">
        <v>-1.0248900000000001</v>
      </c>
      <c r="G108" s="1">
        <v>0.51900000000000002</v>
      </c>
      <c r="H108" s="1">
        <v>53.42</v>
      </c>
      <c r="I108" s="1">
        <v>29</v>
      </c>
      <c r="J108" s="1">
        <v>101.1</v>
      </c>
      <c r="K108" s="1">
        <v>1.89</v>
      </c>
    </row>
    <row r="109" spans="1:11" x14ac:dyDescent="0.25">
      <c r="A109" s="1">
        <v>2015</v>
      </c>
      <c r="B109" s="1" t="s">
        <v>15</v>
      </c>
      <c r="C109" s="1">
        <v>4.22</v>
      </c>
      <c r="D109" s="1">
        <v>31.3</v>
      </c>
      <c r="E109" s="1">
        <v>-0.7</v>
      </c>
      <c r="F109" s="1">
        <v>-1.0127900000000001</v>
      </c>
      <c r="G109" s="1">
        <v>0.52500000000000002</v>
      </c>
      <c r="H109" s="1">
        <v>52.8</v>
      </c>
      <c r="I109" s="1">
        <v>30</v>
      </c>
      <c r="J109" s="1">
        <v>102.77</v>
      </c>
      <c r="K109" s="1">
        <v>1.67</v>
      </c>
    </row>
    <row r="110" spans="1:11" x14ac:dyDescent="0.25">
      <c r="A110" s="1">
        <v>2016</v>
      </c>
      <c r="B110" s="1" t="s">
        <v>15</v>
      </c>
      <c r="C110" s="1">
        <v>6.57</v>
      </c>
      <c r="D110" s="1">
        <v>31</v>
      </c>
      <c r="E110" s="1">
        <v>-0.78</v>
      </c>
      <c r="F110" s="1">
        <v>-1.0259</v>
      </c>
      <c r="G110" s="1">
        <v>0.53300000000000003</v>
      </c>
      <c r="H110" s="1">
        <v>53.07</v>
      </c>
      <c r="I110" s="1">
        <v>32</v>
      </c>
      <c r="J110" s="1">
        <v>104.77</v>
      </c>
      <c r="K110" s="1">
        <v>2.58</v>
      </c>
    </row>
    <row r="111" spans="1:11" x14ac:dyDescent="0.25">
      <c r="A111" s="1">
        <v>2017</v>
      </c>
      <c r="B111" s="1" t="s">
        <v>15</v>
      </c>
      <c r="C111" s="1">
        <v>4.43</v>
      </c>
      <c r="D111" s="1">
        <v>30.3</v>
      </c>
      <c r="E111" s="1">
        <v>-0.74</v>
      </c>
      <c r="F111" s="1">
        <v>-0.96538999999999997</v>
      </c>
      <c r="G111" s="1">
        <v>0.53400000000000003</v>
      </c>
      <c r="H111" s="1">
        <v>53.06</v>
      </c>
      <c r="I111" s="1">
        <v>32</v>
      </c>
      <c r="J111" s="1">
        <v>105.46</v>
      </c>
      <c r="K111" s="1">
        <v>2.5</v>
      </c>
    </row>
    <row r="112" spans="1:11" x14ac:dyDescent="0.25">
      <c r="A112" s="1">
        <v>2018</v>
      </c>
      <c r="B112" s="1" t="s">
        <v>15</v>
      </c>
      <c r="C112" s="1">
        <v>6.15</v>
      </c>
      <c r="D112" s="1">
        <v>29.6</v>
      </c>
      <c r="E112" s="1">
        <v>-0.74</v>
      </c>
      <c r="F112" s="1">
        <v>-0.96519999999999995</v>
      </c>
      <c r="G112" s="1">
        <v>0.53500000000000003</v>
      </c>
      <c r="H112" s="1">
        <v>52.71</v>
      </c>
      <c r="I112" s="1">
        <v>33</v>
      </c>
      <c r="J112" s="1">
        <v>121.82</v>
      </c>
      <c r="K112" s="1">
        <v>1.74</v>
      </c>
    </row>
    <row r="113" spans="1:11" x14ac:dyDescent="0.25">
      <c r="A113" s="1">
        <v>2019</v>
      </c>
      <c r="B113" s="1" t="s">
        <v>15</v>
      </c>
      <c r="C113" s="1">
        <v>2.5</v>
      </c>
      <c r="D113" s="1">
        <v>29.4</v>
      </c>
      <c r="E113" s="1">
        <v>-0.74</v>
      </c>
      <c r="F113" s="1">
        <v>-0.98758000000000001</v>
      </c>
      <c r="G113" s="1">
        <v>0.53700000000000003</v>
      </c>
      <c r="H113" s="1">
        <v>52.91</v>
      </c>
      <c r="I113" s="1">
        <v>32</v>
      </c>
      <c r="J113" s="1">
        <v>150.04</v>
      </c>
      <c r="K113" s="1">
        <v>2.23</v>
      </c>
    </row>
    <row r="114" spans="1:11" x14ac:dyDescent="0.25">
      <c r="A114" s="1">
        <v>2020</v>
      </c>
      <c r="B114" s="1" t="s">
        <v>15</v>
      </c>
      <c r="C114" s="1">
        <v>-1.27</v>
      </c>
      <c r="D114" s="1">
        <v>29.2</v>
      </c>
      <c r="E114" s="1">
        <v>-0.66</v>
      </c>
      <c r="F114" s="1">
        <v>-0.92833333333333334</v>
      </c>
      <c r="G114" s="1">
        <v>0.53600000000000003</v>
      </c>
      <c r="H114" s="1">
        <v>53.05</v>
      </c>
      <c r="I114" s="1">
        <v>31</v>
      </c>
      <c r="J114" s="1">
        <v>161.84</v>
      </c>
      <c r="K114" s="1">
        <v>2.06</v>
      </c>
    </row>
    <row r="115" spans="1:11" x14ac:dyDescent="0.25">
      <c r="A115" s="1">
        <v>2021</v>
      </c>
      <c r="B115" s="1" t="s">
        <v>15</v>
      </c>
      <c r="C115" s="1">
        <v>6.51</v>
      </c>
      <c r="D115" s="1">
        <v>29.1</v>
      </c>
      <c r="E115" s="1">
        <v>-0.56999999999999995</v>
      </c>
      <c r="F115" s="1">
        <v>-0.87000000000000011</v>
      </c>
      <c r="G115" s="1">
        <v>0.53700000000000003</v>
      </c>
      <c r="H115" s="1">
        <v>53.57</v>
      </c>
      <c r="I115" s="1">
        <v>28</v>
      </c>
      <c r="J115" s="1">
        <v>162.91</v>
      </c>
      <c r="K115" s="1">
        <v>2.15</v>
      </c>
    </row>
    <row r="116" spans="1:11" x14ac:dyDescent="0.25">
      <c r="A116" s="1">
        <v>2022</v>
      </c>
      <c r="B116" s="1" t="s">
        <v>15</v>
      </c>
      <c r="C116" s="1">
        <v>4.7699999999999996</v>
      </c>
      <c r="D116" s="1">
        <v>29</v>
      </c>
      <c r="E116" s="1">
        <v>-0.56999999999999995</v>
      </c>
      <c r="F116" s="1">
        <v>-0.95666666666666655</v>
      </c>
      <c r="G116" s="1">
        <v>0.54</v>
      </c>
      <c r="H116" s="1">
        <v>53.6</v>
      </c>
      <c r="I116" s="1">
        <v>27</v>
      </c>
      <c r="J116" s="1">
        <v>204.87</v>
      </c>
      <c r="K116" s="1">
        <v>1.46</v>
      </c>
    </row>
    <row r="117" spans="1:11" x14ac:dyDescent="0.25">
      <c r="A117" s="1">
        <v>2000</v>
      </c>
      <c r="B117" s="1" t="s">
        <v>16</v>
      </c>
      <c r="C117" s="1">
        <v>1.1000000000000001</v>
      </c>
      <c r="D117" s="1">
        <v>31.9</v>
      </c>
      <c r="E117" s="1">
        <v>-0.55000000000000004</v>
      </c>
      <c r="F117" s="1">
        <v>8.9486999999999997E-2</v>
      </c>
      <c r="G117" s="1">
        <f>59.5/100</f>
        <v>0.59499999999999997</v>
      </c>
      <c r="H117" s="1">
        <v>43.65</v>
      </c>
      <c r="I117" s="1">
        <v>43</v>
      </c>
      <c r="J117" s="2">
        <v>1076.67</v>
      </c>
      <c r="K117" s="1">
        <v>5.3697000000000002E-2</v>
      </c>
    </row>
    <row r="118" spans="1:11" x14ac:dyDescent="0.25">
      <c r="A118" s="1">
        <v>2001</v>
      </c>
      <c r="B118" s="1" t="s">
        <v>16</v>
      </c>
      <c r="C118" s="1">
        <v>3</v>
      </c>
      <c r="D118" s="1">
        <v>32</v>
      </c>
      <c r="E118" s="1">
        <v>-0.62</v>
      </c>
      <c r="F118" s="1">
        <f>AVERAGE(F117,F119)</f>
        <v>0.1707195</v>
      </c>
      <c r="G118" s="1">
        <f>60.6/100</f>
        <v>0.60599999999999998</v>
      </c>
      <c r="H118" s="1">
        <v>44.58</v>
      </c>
      <c r="I118" s="1">
        <v>40</v>
      </c>
      <c r="J118" s="2">
        <v>1097.7</v>
      </c>
      <c r="K118" s="1">
        <v>6.3E-2</v>
      </c>
    </row>
    <row r="119" spans="1:11" x14ac:dyDescent="0.25">
      <c r="A119" s="1">
        <v>2002</v>
      </c>
      <c r="B119" s="1" t="s">
        <v>16</v>
      </c>
      <c r="C119" s="1">
        <v>4.7</v>
      </c>
      <c r="D119" s="1">
        <v>32.9</v>
      </c>
      <c r="E119" s="1">
        <v>-0.71</v>
      </c>
      <c r="F119" s="1">
        <v>0.25195200000000001</v>
      </c>
      <c r="G119" s="1">
        <f>61.5/100</f>
        <v>0.61499999999999999</v>
      </c>
      <c r="H119" s="1">
        <v>49.09</v>
      </c>
      <c r="I119" s="1">
        <v>35</v>
      </c>
      <c r="J119" s="2">
        <v>1110.31</v>
      </c>
      <c r="K119" s="1">
        <v>7.7751000000000001E-2</v>
      </c>
    </row>
    <row r="120" spans="1:11" x14ac:dyDescent="0.25">
      <c r="A120" s="1">
        <v>2003</v>
      </c>
      <c r="B120" s="1" t="s">
        <v>16</v>
      </c>
      <c r="C120" s="1">
        <v>7</v>
      </c>
      <c r="D120" s="1">
        <v>33.4</v>
      </c>
      <c r="E120" s="1">
        <v>-0.9</v>
      </c>
      <c r="F120" s="1">
        <v>0.10521800000000001</v>
      </c>
      <c r="G120" s="1">
        <f>62.9/100</f>
        <v>0.629</v>
      </c>
      <c r="H120" s="1">
        <v>51.31</v>
      </c>
      <c r="I120" s="1">
        <v>32</v>
      </c>
      <c r="J120" s="2">
        <v>1146.54</v>
      </c>
      <c r="K120" s="1">
        <v>0.13200000000000001</v>
      </c>
    </row>
    <row r="121" spans="1:11" x14ac:dyDescent="0.25">
      <c r="A121" s="1">
        <v>2004</v>
      </c>
      <c r="B121" s="1" t="s">
        <v>16</v>
      </c>
      <c r="C121" s="1">
        <v>10.6</v>
      </c>
      <c r="D121" s="1">
        <v>33.9</v>
      </c>
      <c r="E121" s="1">
        <v>-0.92</v>
      </c>
      <c r="F121" s="1">
        <v>-2.0920000000000001E-2</v>
      </c>
      <c r="G121" s="1">
        <f>64.6/100</f>
        <v>0.64599999999999991</v>
      </c>
      <c r="H121" s="1">
        <v>52.27</v>
      </c>
      <c r="I121" s="1">
        <v>30</v>
      </c>
      <c r="J121" s="2">
        <v>1185.3</v>
      </c>
      <c r="K121" s="1">
        <v>9.2920000000000003E-2</v>
      </c>
    </row>
    <row r="122" spans="1:11" x14ac:dyDescent="0.25">
      <c r="A122" s="1">
        <v>2005</v>
      </c>
      <c r="B122" s="1" t="s">
        <v>16</v>
      </c>
      <c r="C122" s="1">
        <v>7.3</v>
      </c>
      <c r="D122" s="1">
        <v>34.4</v>
      </c>
      <c r="E122" s="1">
        <v>-0.83</v>
      </c>
      <c r="F122" s="1">
        <v>-0.12504000000000001</v>
      </c>
      <c r="G122" s="1">
        <f>65.8/100</f>
        <v>0.65799999999999992</v>
      </c>
      <c r="H122" s="1">
        <v>55.59</v>
      </c>
      <c r="I122" s="1">
        <v>30</v>
      </c>
      <c r="J122" s="2">
        <v>1205.25</v>
      </c>
      <c r="K122" s="1">
        <v>0.188</v>
      </c>
    </row>
    <row r="123" spans="1:11" x14ac:dyDescent="0.25">
      <c r="A123" s="1">
        <v>2006</v>
      </c>
      <c r="B123" s="1" t="s">
        <v>16</v>
      </c>
      <c r="C123" s="1">
        <v>8.6</v>
      </c>
      <c r="D123" s="1">
        <v>34.9</v>
      </c>
      <c r="E123" s="1">
        <v>-0.81</v>
      </c>
      <c r="F123" s="1">
        <v>-0.13549</v>
      </c>
      <c r="G123" s="1">
        <f>66.9/100</f>
        <v>0.66900000000000004</v>
      </c>
      <c r="H123" s="1">
        <v>56.93</v>
      </c>
      <c r="I123" s="1">
        <v>28</v>
      </c>
      <c r="J123" s="2">
        <v>1179.7</v>
      </c>
      <c r="K123" s="1">
        <v>0.245</v>
      </c>
    </row>
    <row r="124" spans="1:11" x14ac:dyDescent="0.25">
      <c r="A124" s="1">
        <v>2007</v>
      </c>
      <c r="B124" s="1" t="s">
        <v>16</v>
      </c>
      <c r="C124" s="1">
        <v>10.199999999999999</v>
      </c>
      <c r="D124" s="1">
        <v>35.799999999999997</v>
      </c>
      <c r="E124" s="1">
        <v>-0.94</v>
      </c>
      <c r="F124" s="1">
        <v>-0.13267999999999999</v>
      </c>
      <c r="G124" s="1">
        <f>68.5/100</f>
        <v>0.68500000000000005</v>
      </c>
      <c r="H124" s="1">
        <v>57.47</v>
      </c>
      <c r="I124" s="1">
        <v>30</v>
      </c>
      <c r="J124" s="2">
        <v>1170.4000000000001</v>
      </c>
      <c r="K124" s="1">
        <v>0.373</v>
      </c>
    </row>
    <row r="125" spans="1:11" x14ac:dyDescent="0.25">
      <c r="A125" s="1">
        <v>2008</v>
      </c>
      <c r="B125" s="1" t="s">
        <v>16</v>
      </c>
      <c r="C125" s="1">
        <v>8.9</v>
      </c>
      <c r="D125" s="1">
        <v>35.1</v>
      </c>
      <c r="E125" s="1">
        <v>-1.1100000000000001</v>
      </c>
      <c r="F125" s="1">
        <v>-0.17716999999999999</v>
      </c>
      <c r="G125" s="1">
        <f>69/100</f>
        <v>0.69</v>
      </c>
      <c r="H125" s="1">
        <v>57.23</v>
      </c>
      <c r="I125" s="1">
        <v>30</v>
      </c>
      <c r="J125" s="2">
        <v>1165.8</v>
      </c>
      <c r="K125" s="1">
        <v>0.84499999999999997</v>
      </c>
    </row>
    <row r="126" spans="1:11" x14ac:dyDescent="0.25">
      <c r="A126" s="1">
        <v>2009</v>
      </c>
      <c r="B126" s="1" t="s">
        <v>16</v>
      </c>
      <c r="C126" s="1">
        <v>-1.3</v>
      </c>
      <c r="D126" s="1">
        <v>34.200000000000003</v>
      </c>
      <c r="E126" s="1">
        <v>-0.88</v>
      </c>
      <c r="F126" s="1">
        <v>-0.20799999999999999</v>
      </c>
      <c r="G126" s="1">
        <f>69.4/100</f>
        <v>0.69400000000000006</v>
      </c>
      <c r="H126" s="1">
        <v>58.21</v>
      </c>
      <c r="I126" s="1">
        <v>27</v>
      </c>
      <c r="J126" s="2">
        <v>1437.8</v>
      </c>
      <c r="K126" s="1">
        <v>0.62360921820000004</v>
      </c>
    </row>
    <row r="127" spans="1:11" x14ac:dyDescent="0.25">
      <c r="A127" s="1">
        <v>2010</v>
      </c>
      <c r="B127" s="1" t="s">
        <v>16</v>
      </c>
      <c r="C127" s="1">
        <v>6.4</v>
      </c>
      <c r="D127" s="1">
        <v>33.1</v>
      </c>
      <c r="E127" s="1">
        <v>-1.37</v>
      </c>
      <c r="F127" s="1">
        <v>-0.20374</v>
      </c>
      <c r="G127" s="1">
        <f>70/100</f>
        <v>0.7</v>
      </c>
      <c r="H127" s="1">
        <v>60.01</v>
      </c>
      <c r="I127" s="1">
        <v>27</v>
      </c>
      <c r="J127" s="2">
        <v>1357.06</v>
      </c>
      <c r="K127" s="1">
        <v>1.69</v>
      </c>
    </row>
    <row r="128" spans="1:11" x14ac:dyDescent="0.25">
      <c r="A128" s="1">
        <v>2011</v>
      </c>
      <c r="B128" s="1" t="s">
        <v>16</v>
      </c>
      <c r="C128" s="1">
        <v>17.3</v>
      </c>
      <c r="D128" s="1">
        <v>33.9</v>
      </c>
      <c r="E128" s="1">
        <v>-1.05</v>
      </c>
      <c r="F128" s="1">
        <v>-0.1847</v>
      </c>
      <c r="G128" s="1">
        <f>71/100</f>
        <v>0.71</v>
      </c>
      <c r="H128" s="1">
        <v>60.66</v>
      </c>
      <c r="I128" s="1">
        <v>27</v>
      </c>
      <c r="J128" s="2">
        <v>1265.52</v>
      </c>
      <c r="K128" s="1">
        <v>4.57</v>
      </c>
    </row>
    <row r="129" spans="1:11" x14ac:dyDescent="0.25">
      <c r="A129" s="1">
        <v>2012</v>
      </c>
      <c r="B129" s="1" t="s">
        <v>16</v>
      </c>
      <c r="C129" s="1">
        <v>12.3</v>
      </c>
      <c r="D129" s="1">
        <v>33.799999999999997</v>
      </c>
      <c r="E129" s="1">
        <v>-1.34</v>
      </c>
      <c r="F129" s="1">
        <v>-0.20283000000000001</v>
      </c>
      <c r="G129" s="1">
        <f>72/100</f>
        <v>0.72</v>
      </c>
      <c r="H129" s="1">
        <v>62.29</v>
      </c>
      <c r="I129" s="1">
        <v>36</v>
      </c>
      <c r="J129" s="2">
        <v>1357.58</v>
      </c>
      <c r="K129" s="1">
        <v>4.2699999999999996</v>
      </c>
    </row>
    <row r="130" spans="1:11" x14ac:dyDescent="0.25">
      <c r="A130" s="1">
        <v>2013</v>
      </c>
      <c r="B130" s="1" t="s">
        <v>16</v>
      </c>
      <c r="C130" s="1">
        <v>11.6</v>
      </c>
      <c r="D130" s="1">
        <v>33.4</v>
      </c>
      <c r="E130" s="1">
        <v>-1.26</v>
      </c>
      <c r="F130" s="1">
        <v>-0.18706999999999999</v>
      </c>
      <c r="G130" s="1">
        <f>73/100</f>
        <v>0.73</v>
      </c>
      <c r="H130" s="1">
        <v>61.98</v>
      </c>
      <c r="I130" s="1">
        <v>38</v>
      </c>
      <c r="J130" s="2">
        <v>1523.93</v>
      </c>
      <c r="K130" s="1">
        <v>2.06</v>
      </c>
    </row>
    <row r="131" spans="1:11" x14ac:dyDescent="0.25">
      <c r="A131" s="1">
        <v>2014</v>
      </c>
      <c r="B131" s="1" t="s">
        <v>16</v>
      </c>
      <c r="C131" s="1">
        <v>7.9</v>
      </c>
      <c r="D131" s="1">
        <v>32</v>
      </c>
      <c r="E131" s="1">
        <v>-1.37</v>
      </c>
      <c r="F131" s="1">
        <v>-8.2030000000000006E-2</v>
      </c>
      <c r="G131" s="1">
        <f>73.5/100</f>
        <v>0.73499999999999999</v>
      </c>
      <c r="H131" s="1">
        <v>63.05</v>
      </c>
      <c r="I131" s="1">
        <v>39</v>
      </c>
      <c r="J131" s="2">
        <v>1817.94</v>
      </c>
      <c r="K131" s="1">
        <v>0.33800000000000002</v>
      </c>
    </row>
    <row r="132" spans="1:11" x14ac:dyDescent="0.25">
      <c r="A132" s="1">
        <v>2015</v>
      </c>
      <c r="B132" s="1" t="s">
        <v>16</v>
      </c>
      <c r="C132" s="1">
        <v>2.4</v>
      </c>
      <c r="D132" s="1">
        <v>32.200000000000003</v>
      </c>
      <c r="E132" s="1">
        <v>-1.25</v>
      </c>
      <c r="F132" s="1">
        <v>-0.10901</v>
      </c>
      <c r="G132" s="1">
        <f>73.9/100</f>
        <v>0.7390000000000001</v>
      </c>
      <c r="H132" s="1">
        <v>62.11</v>
      </c>
      <c r="I132" s="1">
        <v>39</v>
      </c>
      <c r="J132" s="2">
        <v>1970.31</v>
      </c>
      <c r="K132" s="1">
        <v>9.4319766999999999E-2</v>
      </c>
    </row>
    <row r="133" spans="1:11" x14ac:dyDescent="0.25">
      <c r="A133" s="1">
        <v>2016</v>
      </c>
      <c r="B133" s="1" t="s">
        <v>16</v>
      </c>
      <c r="C133" s="1">
        <v>1.5</v>
      </c>
      <c r="D133" s="1">
        <v>32.299999999999997</v>
      </c>
      <c r="E133" s="1">
        <v>-0.98</v>
      </c>
      <c r="F133" s="1">
        <v>4.1472000000000002E-2</v>
      </c>
      <c r="G133" s="1">
        <f>74.1/100</f>
        <v>0.74099999999999999</v>
      </c>
      <c r="H133" s="1">
        <v>63.02</v>
      </c>
      <c r="I133" s="1">
        <v>38</v>
      </c>
      <c r="J133" s="2">
        <v>2140.29</v>
      </c>
      <c r="K133" s="1">
        <v>-4.2</v>
      </c>
    </row>
    <row r="134" spans="1:11" x14ac:dyDescent="0.25">
      <c r="A134" s="1">
        <v>2017</v>
      </c>
      <c r="B134" s="1" t="s">
        <v>16</v>
      </c>
      <c r="C134" s="1">
        <v>5.6</v>
      </c>
      <c r="D134" s="1">
        <v>32.5</v>
      </c>
      <c r="E134" s="1">
        <v>-1.1100000000000001</v>
      </c>
      <c r="F134" s="1">
        <v>-9.1699999999999993E-3</v>
      </c>
      <c r="G134" s="1">
        <f>74.2/100</f>
        <v>0.74199999999999999</v>
      </c>
      <c r="H134" s="1">
        <v>63.51</v>
      </c>
      <c r="I134" s="1">
        <v>36</v>
      </c>
      <c r="J134" s="2">
        <v>2439.7800000000002</v>
      </c>
      <c r="K134" s="1">
        <v>1.49</v>
      </c>
    </row>
    <row r="135" spans="1:11" x14ac:dyDescent="0.25">
      <c r="A135" s="1">
        <v>2018</v>
      </c>
      <c r="B135" s="1" t="s">
        <v>16</v>
      </c>
      <c r="C135" s="1">
        <v>7.7</v>
      </c>
      <c r="D135" s="1">
        <v>32.700000000000003</v>
      </c>
      <c r="E135" s="1">
        <v>-0.89</v>
      </c>
      <c r="F135" s="1">
        <v>3.4029999999999998E-2</v>
      </c>
      <c r="G135" s="1">
        <f>75.4/100</f>
        <v>0.754</v>
      </c>
      <c r="H135" s="1">
        <v>63.78</v>
      </c>
      <c r="I135" s="1">
        <v>37</v>
      </c>
      <c r="J135" s="2">
        <v>2472.48</v>
      </c>
      <c r="K135" s="1">
        <v>1.95</v>
      </c>
    </row>
    <row r="136" spans="1:11" x14ac:dyDescent="0.25">
      <c r="A136" s="1">
        <v>2019</v>
      </c>
      <c r="B136" s="1" t="s">
        <v>16</v>
      </c>
      <c r="C136" s="1">
        <v>5.6</v>
      </c>
      <c r="D136" s="1">
        <v>32.200000000000003</v>
      </c>
      <c r="E136" s="1">
        <v>-1.0900000000000001</v>
      </c>
      <c r="F136" s="1">
        <v>1.3056E-2</v>
      </c>
      <c r="G136" s="1">
        <f>74.9/100</f>
        <v>0.74900000000000011</v>
      </c>
      <c r="H136" s="1">
        <v>64.75</v>
      </c>
      <c r="I136" s="1">
        <v>35</v>
      </c>
      <c r="J136" s="2">
        <v>2663.54</v>
      </c>
      <c r="K136" s="1">
        <v>2.44</v>
      </c>
    </row>
    <row r="137" spans="1:11" x14ac:dyDescent="0.25">
      <c r="A137" s="1">
        <v>2020</v>
      </c>
      <c r="B137" s="1" t="s">
        <v>16</v>
      </c>
      <c r="C137" s="1">
        <v>-4.5999999999999996</v>
      </c>
      <c r="D137" s="1">
        <v>31.9</v>
      </c>
      <c r="E137" s="1">
        <v>-0.96</v>
      </c>
      <c r="F137" s="1">
        <v>-3.1666666666666642E-2</v>
      </c>
      <c r="G137" s="1">
        <f>74/100</f>
        <v>0.74</v>
      </c>
      <c r="H137" s="1">
        <v>63.47</v>
      </c>
      <c r="I137" s="1">
        <v>35</v>
      </c>
      <c r="J137" s="2">
        <v>2813.29</v>
      </c>
      <c r="K137" s="1">
        <v>1.72</v>
      </c>
    </row>
    <row r="138" spans="1:11" x14ac:dyDescent="0.25">
      <c r="A138" s="1">
        <v>2021</v>
      </c>
      <c r="B138" s="1" t="s">
        <v>16</v>
      </c>
      <c r="C138" s="1">
        <v>1.6</v>
      </c>
      <c r="D138" s="1">
        <v>31.6</v>
      </c>
      <c r="E138" s="1">
        <v>-1.22</v>
      </c>
      <c r="F138" s="1">
        <v>-9.1666666666666674E-2</v>
      </c>
      <c r="G138" s="1">
        <f>73/100</f>
        <v>0.73</v>
      </c>
      <c r="H138" s="1">
        <v>64.14</v>
      </c>
      <c r="I138" s="1">
        <v>35</v>
      </c>
      <c r="J138" s="2">
        <v>2849.29</v>
      </c>
      <c r="K138" s="1">
        <v>2.17</v>
      </c>
    </row>
    <row r="139" spans="1:11" x14ac:dyDescent="0.25">
      <c r="A139" s="1">
        <v>2022</v>
      </c>
      <c r="B139" s="1" t="s">
        <v>16</v>
      </c>
      <c r="C139" s="1">
        <v>5</v>
      </c>
      <c r="D139" s="1">
        <v>31.4</v>
      </c>
      <c r="E139" s="1">
        <v>-1.22</v>
      </c>
      <c r="F139" s="1">
        <v>-0.10833333333333334</v>
      </c>
      <c r="G139" s="1">
        <f>74.1/100</f>
        <v>0.74099999999999999</v>
      </c>
      <c r="H139" s="1">
        <v>64.2</v>
      </c>
      <c r="I139" s="1">
        <v>33</v>
      </c>
      <c r="J139" s="2">
        <v>3140.68</v>
      </c>
      <c r="K139" s="1">
        <v>2.5</v>
      </c>
    </row>
    <row r="140" spans="1:11" x14ac:dyDescent="0.25">
      <c r="A140" s="1">
        <v>2000</v>
      </c>
      <c r="B140" s="1" t="s">
        <v>17</v>
      </c>
      <c r="C140" s="1">
        <v>5.8</v>
      </c>
      <c r="D140" s="1">
        <v>31.2</v>
      </c>
      <c r="E140" s="1">
        <v>0.73</v>
      </c>
      <c r="F140" s="1">
        <v>-0.83289000000000002</v>
      </c>
      <c r="G140" s="1">
        <v>0.70799999999999996</v>
      </c>
      <c r="H140" s="1">
        <v>46.28</v>
      </c>
      <c r="I140" s="1">
        <v>41</v>
      </c>
      <c r="J140" s="1">
        <v>0.09</v>
      </c>
      <c r="K140" s="1">
        <v>0.11899999999999999</v>
      </c>
    </row>
    <row r="141" spans="1:11" x14ac:dyDescent="0.25">
      <c r="A141" s="1">
        <v>2001</v>
      </c>
      <c r="B141" s="1" t="s">
        <v>17</v>
      </c>
      <c r="C141" s="1">
        <v>4.7300000000000004</v>
      </c>
      <c r="D141" s="1">
        <v>30.6</v>
      </c>
      <c r="E141" s="1">
        <v>0.78</v>
      </c>
      <c r="F141" s="1">
        <f>SUM(F140,F142)/2</f>
        <v>-0.88636000000000004</v>
      </c>
      <c r="G141" s="1">
        <v>0.71299999999999997</v>
      </c>
      <c r="H141" s="1">
        <v>47.88</v>
      </c>
      <c r="I141" s="1">
        <v>45</v>
      </c>
      <c r="J141" s="1">
        <v>0.14000000000000001</v>
      </c>
      <c r="K141" s="1">
        <v>9.5799999999999996E-2</v>
      </c>
    </row>
    <row r="142" spans="1:11" x14ac:dyDescent="0.25">
      <c r="A142" s="1">
        <v>2002</v>
      </c>
      <c r="B142" s="1" t="s">
        <v>17</v>
      </c>
      <c r="C142" s="1">
        <v>5.05</v>
      </c>
      <c r="D142" s="1">
        <v>30.3</v>
      </c>
      <c r="E142" s="1">
        <v>0.87</v>
      </c>
      <c r="F142" s="1">
        <v>-0.93983000000000005</v>
      </c>
      <c r="G142" s="1">
        <v>0.71799999999999997</v>
      </c>
      <c r="H142" s="1">
        <v>48.61</v>
      </c>
      <c r="I142" s="1">
        <v>48</v>
      </c>
      <c r="J142" s="1">
        <v>0.18</v>
      </c>
      <c r="K142" s="1">
        <v>0.247</v>
      </c>
    </row>
    <row r="143" spans="1:11" x14ac:dyDescent="0.25">
      <c r="A143" s="1">
        <v>2003</v>
      </c>
      <c r="B143" s="1" t="s">
        <v>17</v>
      </c>
      <c r="C143" s="1">
        <v>7.04</v>
      </c>
      <c r="D143" s="1">
        <v>28.8</v>
      </c>
      <c r="E143" s="1">
        <v>0.88</v>
      </c>
      <c r="F143" s="1">
        <v>-0.79618</v>
      </c>
      <c r="G143" s="1">
        <v>0.72799999999999998</v>
      </c>
      <c r="H143" s="1">
        <v>49.65</v>
      </c>
      <c r="I143" s="1">
        <v>42</v>
      </c>
      <c r="J143" s="1">
        <v>0.21</v>
      </c>
      <c r="K143" s="1">
        <v>0.17199999999999999</v>
      </c>
    </row>
    <row r="144" spans="1:11" x14ac:dyDescent="0.25">
      <c r="A144" s="1">
        <v>2004</v>
      </c>
      <c r="B144" s="1" t="s">
        <v>17</v>
      </c>
      <c r="C144" s="1">
        <v>11.45</v>
      </c>
      <c r="D144" s="1">
        <v>26.5</v>
      </c>
      <c r="E144" s="1">
        <v>0.94</v>
      </c>
      <c r="F144" s="1">
        <v>-0.96435000000000004</v>
      </c>
      <c r="G144" s="1">
        <v>0.74</v>
      </c>
      <c r="H144" s="1">
        <v>49.82</v>
      </c>
      <c r="I144" s="1">
        <v>30</v>
      </c>
      <c r="J144" s="1">
        <v>0.22</v>
      </c>
      <c r="K144" s="1">
        <v>0.16400000000000001</v>
      </c>
    </row>
    <row r="145" spans="1:11" x14ac:dyDescent="0.25">
      <c r="A145" s="1">
        <v>2005</v>
      </c>
      <c r="B145" s="1" t="s">
        <v>17</v>
      </c>
      <c r="C145" s="1">
        <v>9.4</v>
      </c>
      <c r="D145" s="1">
        <v>27.6</v>
      </c>
      <c r="E145" s="1">
        <v>0.98</v>
      </c>
      <c r="F145" s="1">
        <v>-0.98826000000000003</v>
      </c>
      <c r="G145" s="1">
        <v>0.749</v>
      </c>
      <c r="H145" s="1">
        <v>50.05</v>
      </c>
      <c r="I145" s="1">
        <v>26</v>
      </c>
      <c r="J145" s="1">
        <v>0.22</v>
      </c>
      <c r="K145" s="1">
        <v>0.307</v>
      </c>
    </row>
    <row r="146" spans="1:11" x14ac:dyDescent="0.25">
      <c r="A146" s="1">
        <v>2006</v>
      </c>
      <c r="B146" s="1" t="s">
        <v>17</v>
      </c>
      <c r="C146" s="1">
        <v>10</v>
      </c>
      <c r="D146" s="1">
        <v>28.3</v>
      </c>
      <c r="E146" s="1">
        <v>0.95</v>
      </c>
      <c r="F146" s="1">
        <v>-1.05023</v>
      </c>
      <c r="G146" s="1">
        <v>0.76100000000000001</v>
      </c>
      <c r="H146" s="1">
        <v>51.64</v>
      </c>
      <c r="I146" s="1">
        <v>21</v>
      </c>
      <c r="J146" s="1">
        <v>0.21</v>
      </c>
      <c r="K146" s="1">
        <v>0.35699999999999998</v>
      </c>
    </row>
    <row r="147" spans="1:11" x14ac:dyDescent="0.25">
      <c r="A147" s="1">
        <v>2007</v>
      </c>
      <c r="B147" s="1" t="s">
        <v>17</v>
      </c>
      <c r="C147" s="1">
        <v>8.6</v>
      </c>
      <c r="D147" s="1">
        <v>29.6</v>
      </c>
      <c r="E147" s="1">
        <v>1.05</v>
      </c>
      <c r="F147" s="1">
        <v>-0.96187999999999996</v>
      </c>
      <c r="G147" s="1">
        <v>0.77200000000000002</v>
      </c>
      <c r="H147" s="1">
        <v>54.2</v>
      </c>
      <c r="I147" s="1">
        <v>21</v>
      </c>
      <c r="J147" s="1">
        <v>0.21</v>
      </c>
      <c r="K147" s="1">
        <v>1.81</v>
      </c>
    </row>
    <row r="148" spans="1:11" x14ac:dyDescent="0.25">
      <c r="A148" s="1">
        <v>2008</v>
      </c>
      <c r="B148" s="1" t="s">
        <v>17</v>
      </c>
      <c r="C148" s="1">
        <v>10.199999999999999</v>
      </c>
      <c r="D148" s="1">
        <v>27.8</v>
      </c>
      <c r="E148" s="1">
        <v>0.92</v>
      </c>
      <c r="F148" s="1">
        <v>-0.85306000000000004</v>
      </c>
      <c r="G148" s="1">
        <v>0.78200000000000003</v>
      </c>
      <c r="H148" s="1">
        <v>55.28</v>
      </c>
      <c r="I148" s="1">
        <v>20</v>
      </c>
      <c r="J148" s="1">
        <v>0.21</v>
      </c>
      <c r="K148" s="1">
        <v>2.19</v>
      </c>
    </row>
    <row r="149" spans="1:11" x14ac:dyDescent="0.25">
      <c r="A149" s="1">
        <v>2009</v>
      </c>
      <c r="B149" s="1" t="s">
        <v>17</v>
      </c>
      <c r="C149" s="1">
        <v>0.2</v>
      </c>
      <c r="D149" s="1">
        <v>27.7</v>
      </c>
      <c r="E149" s="1">
        <v>1.02</v>
      </c>
      <c r="F149" s="1">
        <v>-0.82794999999999996</v>
      </c>
      <c r="G149" s="1">
        <v>0.78400000000000003</v>
      </c>
      <c r="H149" s="1">
        <v>57.11</v>
      </c>
      <c r="I149" s="1">
        <v>24</v>
      </c>
      <c r="J149" s="1">
        <v>0.28000000000000003</v>
      </c>
      <c r="K149" s="1">
        <v>1.8765000000000001</v>
      </c>
    </row>
    <row r="150" spans="1:11" x14ac:dyDescent="0.25">
      <c r="A150" s="1">
        <v>2010</v>
      </c>
      <c r="B150" s="1" t="s">
        <v>17</v>
      </c>
      <c r="C150" s="1">
        <v>7.8</v>
      </c>
      <c r="D150" s="1">
        <v>28.6</v>
      </c>
      <c r="E150" s="1">
        <v>0.96</v>
      </c>
      <c r="F150" s="1">
        <v>-0.94318000000000002</v>
      </c>
      <c r="G150" s="1">
        <v>0.79</v>
      </c>
      <c r="H150" s="1">
        <v>59.04</v>
      </c>
      <c r="I150" s="1">
        <v>25</v>
      </c>
      <c r="J150" s="1">
        <v>0.3</v>
      </c>
      <c r="K150" s="1">
        <v>1.39</v>
      </c>
    </row>
    <row r="151" spans="1:11" x14ac:dyDescent="0.25">
      <c r="A151" s="1">
        <v>2011</v>
      </c>
      <c r="B151" s="1" t="s">
        <v>17</v>
      </c>
      <c r="C151" s="1">
        <v>5.38</v>
      </c>
      <c r="D151" s="1">
        <v>27.2</v>
      </c>
      <c r="E151" s="1">
        <v>0.96</v>
      </c>
      <c r="F151" s="1">
        <v>-0.96499999999999997</v>
      </c>
      <c r="G151" s="1">
        <v>0.79800000000000004</v>
      </c>
      <c r="H151" s="1">
        <v>63.5</v>
      </c>
      <c r="I151" s="1">
        <v>24</v>
      </c>
      <c r="J151" s="1">
        <v>0.5</v>
      </c>
      <c r="K151" s="1">
        <v>4</v>
      </c>
    </row>
    <row r="152" spans="1:11" x14ac:dyDescent="0.25">
      <c r="A152" s="1">
        <v>2012</v>
      </c>
      <c r="B152" s="1" t="s">
        <v>17</v>
      </c>
      <c r="C152" s="1">
        <v>1.69</v>
      </c>
      <c r="D152" s="1">
        <v>26.5</v>
      </c>
      <c r="E152" s="1">
        <v>1.1000000000000001</v>
      </c>
      <c r="F152" s="1">
        <v>-0.82072000000000001</v>
      </c>
      <c r="G152" s="1">
        <v>0.80500000000000005</v>
      </c>
      <c r="H152" s="1">
        <v>64.319999999999993</v>
      </c>
      <c r="I152" s="1">
        <v>31</v>
      </c>
      <c r="J152" s="1">
        <v>0.83</v>
      </c>
      <c r="K152" s="1">
        <v>1.46</v>
      </c>
    </row>
    <row r="153" spans="1:11" x14ac:dyDescent="0.25">
      <c r="A153" s="1">
        <v>2013</v>
      </c>
      <c r="B153" s="1" t="s">
        <v>17</v>
      </c>
      <c r="C153" s="1">
        <v>1</v>
      </c>
      <c r="D153" s="1">
        <v>26.6</v>
      </c>
      <c r="E153" s="1">
        <v>1.18</v>
      </c>
      <c r="F153" s="1">
        <v>-0.81261000000000005</v>
      </c>
      <c r="G153" s="1">
        <v>0.80600000000000005</v>
      </c>
      <c r="H153" s="1">
        <v>64.72</v>
      </c>
      <c r="I153" s="1">
        <v>29</v>
      </c>
      <c r="J153" s="1">
        <v>0.89</v>
      </c>
      <c r="K153" s="1">
        <v>2.25</v>
      </c>
    </row>
    <row r="154" spans="1:11" x14ac:dyDescent="0.25">
      <c r="A154" s="1">
        <v>2014</v>
      </c>
      <c r="B154" s="1" t="s">
        <v>17</v>
      </c>
      <c r="C154" s="1">
        <v>1.73</v>
      </c>
      <c r="D154" s="1">
        <v>27.2</v>
      </c>
      <c r="E154" s="1">
        <v>0.93</v>
      </c>
      <c r="F154" s="1">
        <v>-0.65049999999999997</v>
      </c>
      <c r="G154" s="1">
        <v>0.81</v>
      </c>
      <c r="H154" s="1">
        <v>64.099999999999994</v>
      </c>
      <c r="I154" s="1">
        <v>31</v>
      </c>
      <c r="J154" s="1">
        <v>1.02</v>
      </c>
      <c r="K154" s="1">
        <v>1.86</v>
      </c>
    </row>
    <row r="155" spans="1:11" x14ac:dyDescent="0.25">
      <c r="A155" s="1">
        <v>2015</v>
      </c>
      <c r="B155" s="1" t="s">
        <v>17</v>
      </c>
      <c r="C155" s="1">
        <v>-3.83</v>
      </c>
      <c r="D155" s="1">
        <v>25.6</v>
      </c>
      <c r="E155" s="1">
        <v>0.79</v>
      </c>
      <c r="F155" s="1">
        <v>-0.65924000000000005</v>
      </c>
      <c r="G155" s="1">
        <v>0.80900000000000005</v>
      </c>
      <c r="H155" s="1">
        <v>65.37</v>
      </c>
      <c r="I155" s="1">
        <v>32</v>
      </c>
      <c r="J155" s="1">
        <v>1.59</v>
      </c>
      <c r="K155" s="1">
        <v>1.65</v>
      </c>
    </row>
    <row r="156" spans="1:11" x14ac:dyDescent="0.25">
      <c r="A156" s="1">
        <v>2016</v>
      </c>
      <c r="B156" s="1" t="s">
        <v>17</v>
      </c>
      <c r="C156" s="1">
        <v>-2.5299999999999998</v>
      </c>
      <c r="D156" s="1">
        <v>25.3</v>
      </c>
      <c r="E156" s="1">
        <v>0.88</v>
      </c>
      <c r="F156" s="1">
        <v>-0.59823999999999999</v>
      </c>
      <c r="G156" s="1">
        <v>0.80900000000000005</v>
      </c>
      <c r="H156" s="1">
        <v>66.709999999999994</v>
      </c>
      <c r="I156" s="1">
        <v>40</v>
      </c>
      <c r="J156" s="1">
        <v>1.99</v>
      </c>
      <c r="K156" s="1">
        <v>1.25</v>
      </c>
    </row>
    <row r="157" spans="1:11" x14ac:dyDescent="0.25">
      <c r="A157" s="1">
        <v>2017</v>
      </c>
      <c r="B157" s="1" t="s">
        <v>17</v>
      </c>
      <c r="C157" s="1">
        <v>2.5299999999999998</v>
      </c>
      <c r="D157" s="1">
        <v>25.4</v>
      </c>
      <c r="E157" s="1">
        <v>0.92</v>
      </c>
      <c r="F157" s="1">
        <v>-0.59321000000000002</v>
      </c>
      <c r="G157" s="1">
        <v>0.81100000000000005</v>
      </c>
      <c r="H157" s="1">
        <v>66.03</v>
      </c>
      <c r="I157" s="1">
        <v>44</v>
      </c>
      <c r="J157" s="1">
        <v>1.93</v>
      </c>
      <c r="K157" s="1">
        <v>1.28</v>
      </c>
    </row>
    <row r="158" spans="1:11" x14ac:dyDescent="0.25">
      <c r="A158" s="1">
        <v>2018</v>
      </c>
      <c r="B158" s="1" t="s">
        <v>17</v>
      </c>
      <c r="C158" s="1">
        <v>3.15</v>
      </c>
      <c r="D158" s="1">
        <v>25.2</v>
      </c>
      <c r="E158" s="1">
        <v>0.86</v>
      </c>
      <c r="F158" s="1">
        <v>-0.49543999999999999</v>
      </c>
      <c r="G158" s="1">
        <v>0.81200000000000006</v>
      </c>
      <c r="H158" s="1">
        <v>66.27</v>
      </c>
      <c r="I158" s="1">
        <v>44</v>
      </c>
      <c r="J158" s="1">
        <v>2.04</v>
      </c>
      <c r="K158" s="1">
        <v>1.43</v>
      </c>
    </row>
    <row r="159" spans="1:11" x14ac:dyDescent="0.25">
      <c r="A159" s="1">
        <v>2019</v>
      </c>
      <c r="B159" s="1" t="s">
        <v>17</v>
      </c>
      <c r="C159" s="1">
        <v>1.45</v>
      </c>
      <c r="D159" s="1">
        <v>25.3</v>
      </c>
      <c r="E159" s="1">
        <v>0.81</v>
      </c>
      <c r="F159" s="1">
        <v>-0.44907999999999998</v>
      </c>
      <c r="G159" s="1">
        <v>0.81</v>
      </c>
      <c r="H159" s="1">
        <v>66.02</v>
      </c>
      <c r="I159" s="1">
        <v>45</v>
      </c>
      <c r="J159" s="1">
        <v>2.09</v>
      </c>
      <c r="K159" s="1">
        <v>1.27</v>
      </c>
    </row>
    <row r="160" spans="1:11" x14ac:dyDescent="0.25">
      <c r="A160" s="1">
        <v>2020</v>
      </c>
      <c r="B160" s="1" t="s">
        <v>17</v>
      </c>
      <c r="C160" s="1">
        <v>-0.67</v>
      </c>
      <c r="D160" s="1">
        <v>24.4</v>
      </c>
      <c r="E160" s="1">
        <v>0.82</v>
      </c>
      <c r="F160" s="1">
        <v>-0.86333333333333329</v>
      </c>
      <c r="G160" s="1">
        <v>0.8</v>
      </c>
      <c r="H160" s="1">
        <v>65.92</v>
      </c>
      <c r="I160" s="1">
        <v>47</v>
      </c>
      <c r="J160" s="1">
        <v>2.44</v>
      </c>
      <c r="K160" s="1">
        <v>1.39</v>
      </c>
    </row>
    <row r="161" spans="1:11" x14ac:dyDescent="0.25">
      <c r="A161" s="1">
        <v>2021</v>
      </c>
      <c r="B161" s="1" t="s">
        <v>17</v>
      </c>
      <c r="C161" s="1">
        <v>2.44</v>
      </c>
      <c r="D161" s="1">
        <v>24.3</v>
      </c>
      <c r="E161" s="1">
        <v>0.91</v>
      </c>
      <c r="F161" s="1">
        <v>-0.90666666666666662</v>
      </c>
      <c r="G161" s="1">
        <v>0.80100000000000005</v>
      </c>
      <c r="H161" s="1">
        <v>67.349999999999994</v>
      </c>
      <c r="I161" s="1">
        <v>41</v>
      </c>
      <c r="J161" s="1">
        <v>2.54</v>
      </c>
      <c r="K161" s="1">
        <v>1.23</v>
      </c>
    </row>
    <row r="162" spans="1:11" x14ac:dyDescent="0.25">
      <c r="A162" s="1">
        <v>2022</v>
      </c>
      <c r="B162" s="1" t="s">
        <v>17</v>
      </c>
      <c r="C162" s="1">
        <v>-4.66</v>
      </c>
      <c r="D162" s="1">
        <v>24</v>
      </c>
      <c r="E162" s="1">
        <v>0.91</v>
      </c>
      <c r="F162" s="1">
        <v>-1.0666666666666667</v>
      </c>
      <c r="G162" s="1">
        <v>0.80100000000000005</v>
      </c>
      <c r="H162" s="1">
        <v>67.42</v>
      </c>
      <c r="I162" s="1">
        <v>39</v>
      </c>
      <c r="J162" s="1">
        <v>2.63</v>
      </c>
      <c r="K162" s="1">
        <v>1.61</v>
      </c>
    </row>
    <row r="163" spans="1:11" x14ac:dyDescent="0.25">
      <c r="A163" s="1">
        <v>2000</v>
      </c>
      <c r="B163" s="1" t="s">
        <v>18</v>
      </c>
      <c r="C163" s="1">
        <v>9.8000000000000007</v>
      </c>
      <c r="D163" s="1">
        <v>36.700000000000003</v>
      </c>
      <c r="E163" s="1">
        <v>-0.17</v>
      </c>
      <c r="F163" s="1">
        <v>-0.73216999999999999</v>
      </c>
      <c r="G163" s="1">
        <v>0.68</v>
      </c>
      <c r="H163" s="1">
        <v>47.05</v>
      </c>
      <c r="I163" s="1">
        <v>30</v>
      </c>
      <c r="J163" s="1">
        <v>142.13</v>
      </c>
      <c r="K163" s="1">
        <v>1.37</v>
      </c>
    </row>
    <row r="164" spans="1:11" x14ac:dyDescent="0.25">
      <c r="A164" s="1">
        <v>2001</v>
      </c>
      <c r="B164" s="1" t="s">
        <v>18</v>
      </c>
      <c r="C164" s="1">
        <v>13.5</v>
      </c>
      <c r="D164" s="1">
        <v>36</v>
      </c>
      <c r="E164" s="1">
        <v>-0.06</v>
      </c>
      <c r="F164" s="1">
        <f>SUM(F163,F165)/2</f>
        <v>-0.74890000000000001</v>
      </c>
      <c r="G164" s="1">
        <v>0.69499999999999995</v>
      </c>
      <c r="H164" s="1">
        <v>48.69</v>
      </c>
      <c r="I164" s="1">
        <v>27</v>
      </c>
      <c r="J164" s="1">
        <v>146.74</v>
      </c>
      <c r="K164" s="1">
        <v>2.82</v>
      </c>
    </row>
    <row r="165" spans="1:11" x14ac:dyDescent="0.25">
      <c r="A165" s="1">
        <v>2002</v>
      </c>
      <c r="B165" s="1" t="s">
        <v>18</v>
      </c>
      <c r="C165" s="1">
        <v>9.8000000000000007</v>
      </c>
      <c r="D165" s="1">
        <v>34.799999999999997</v>
      </c>
      <c r="E165" s="1">
        <v>-0.1</v>
      </c>
      <c r="F165" s="1">
        <v>-0.76563000000000003</v>
      </c>
      <c r="G165" s="1">
        <v>0.70599999999999996</v>
      </c>
      <c r="H165" s="1">
        <v>50.03</v>
      </c>
      <c r="I165" s="1">
        <v>23</v>
      </c>
      <c r="J165" s="1">
        <v>153.28</v>
      </c>
      <c r="K165" s="1">
        <v>2.59</v>
      </c>
    </row>
    <row r="166" spans="1:11" x14ac:dyDescent="0.25">
      <c r="A166" s="1">
        <v>2003</v>
      </c>
      <c r="B166" s="1" t="s">
        <v>18</v>
      </c>
      <c r="C166" s="1">
        <v>9.3000000000000007</v>
      </c>
      <c r="D166" s="1">
        <v>33.700000000000003</v>
      </c>
      <c r="E166" s="1">
        <v>-0.13</v>
      </c>
      <c r="F166" s="1">
        <v>-0.63944000000000001</v>
      </c>
      <c r="G166" s="1">
        <v>0.71699999999999997</v>
      </c>
      <c r="H166" s="1">
        <v>50.88</v>
      </c>
      <c r="I166" s="1">
        <v>24</v>
      </c>
      <c r="J166" s="1">
        <v>149.58000000000001</v>
      </c>
      <c r="K166" s="1">
        <v>2.48</v>
      </c>
    </row>
    <row r="167" spans="1:11" x14ac:dyDescent="0.25">
      <c r="A167" s="1">
        <v>2004</v>
      </c>
      <c r="B167" s="1" t="s">
        <v>18</v>
      </c>
      <c r="C167" s="1">
        <v>9.6</v>
      </c>
      <c r="D167" s="1">
        <v>31.8</v>
      </c>
      <c r="E167" s="1">
        <v>-0.44</v>
      </c>
      <c r="F167" s="1">
        <v>-0.71652000000000005</v>
      </c>
      <c r="G167" s="1">
        <v>0.72899999999999998</v>
      </c>
      <c r="H167" s="1">
        <v>51.53</v>
      </c>
      <c r="I167" s="1">
        <v>20</v>
      </c>
      <c r="J167" s="1">
        <v>136.04</v>
      </c>
      <c r="K167" s="1">
        <v>5.62</v>
      </c>
    </row>
    <row r="168" spans="1:11" x14ac:dyDescent="0.25">
      <c r="A168" s="1">
        <v>2005</v>
      </c>
      <c r="B168" s="1" t="s">
        <v>18</v>
      </c>
      <c r="C168" s="1">
        <v>9.6999999999999993</v>
      </c>
      <c r="D168" s="1">
        <v>39.799999999999997</v>
      </c>
      <c r="E168" s="1">
        <v>-0.27</v>
      </c>
      <c r="F168" s="1">
        <v>-0.60673999999999995</v>
      </c>
      <c r="G168" s="1">
        <v>0.73899999999999999</v>
      </c>
      <c r="H168" s="1">
        <v>52.07</v>
      </c>
      <c r="I168" s="1">
        <v>26</v>
      </c>
      <c r="J168" s="1">
        <v>132.88</v>
      </c>
      <c r="K168" s="1">
        <v>2.5499999999999998</v>
      </c>
    </row>
    <row r="169" spans="1:11" x14ac:dyDescent="0.25">
      <c r="A169" s="1">
        <v>2006</v>
      </c>
      <c r="B169" s="1" t="s">
        <v>18</v>
      </c>
      <c r="C169" s="1">
        <v>10.7</v>
      </c>
      <c r="D169" s="1">
        <v>30.2</v>
      </c>
      <c r="E169" s="1">
        <v>-0.19</v>
      </c>
      <c r="F169" s="1">
        <v>-0.62985999999999998</v>
      </c>
      <c r="G169" s="1">
        <v>0.75</v>
      </c>
      <c r="H169" s="1">
        <v>53.49</v>
      </c>
      <c r="I169" s="1">
        <v>26</v>
      </c>
      <c r="J169" s="1">
        <v>126.09</v>
      </c>
      <c r="K169" s="1">
        <v>7.61</v>
      </c>
    </row>
    <row r="170" spans="1:11" x14ac:dyDescent="0.25">
      <c r="A170" s="1">
        <v>2007</v>
      </c>
      <c r="B170" s="1" t="s">
        <v>18</v>
      </c>
      <c r="C170" s="1">
        <v>8.9</v>
      </c>
      <c r="D170" s="1">
        <v>30.1</v>
      </c>
      <c r="E170" s="1">
        <v>-0.37</v>
      </c>
      <c r="F170" s="1">
        <v>-0.56927000000000005</v>
      </c>
      <c r="G170" s="1">
        <v>0.75700000000000001</v>
      </c>
      <c r="H170" s="1">
        <v>57.47</v>
      </c>
      <c r="I170" s="1">
        <v>21</v>
      </c>
      <c r="J170" s="1">
        <v>122.55</v>
      </c>
      <c r="K170" s="1">
        <v>12</v>
      </c>
    </row>
    <row r="171" spans="1:11" x14ac:dyDescent="0.25">
      <c r="A171" s="1">
        <v>2008</v>
      </c>
      <c r="B171" s="1" t="s">
        <v>18</v>
      </c>
      <c r="C171" s="1">
        <v>3.3</v>
      </c>
      <c r="D171" s="1">
        <v>28.5</v>
      </c>
      <c r="E171" s="1">
        <v>-0.57999999999999996</v>
      </c>
      <c r="F171" s="1">
        <v>-0.51212999999999997</v>
      </c>
      <c r="G171" s="1">
        <v>0.75700000000000001</v>
      </c>
      <c r="H171" s="1">
        <v>57.2</v>
      </c>
      <c r="I171" s="1">
        <v>20</v>
      </c>
      <c r="J171" s="1">
        <v>120.3</v>
      </c>
      <c r="K171" s="1">
        <v>16.8</v>
      </c>
    </row>
    <row r="172" spans="1:11" x14ac:dyDescent="0.25">
      <c r="A172" s="1">
        <v>2009</v>
      </c>
      <c r="B172" s="1" t="s">
        <v>18</v>
      </c>
      <c r="C172" s="1">
        <v>1.2</v>
      </c>
      <c r="D172" s="1">
        <v>28.2</v>
      </c>
      <c r="E172" s="1">
        <v>-0.73</v>
      </c>
      <c r="F172" s="1">
        <v>-0.43126999999999999</v>
      </c>
      <c r="G172" s="1">
        <v>0.76</v>
      </c>
      <c r="H172" s="1">
        <v>58.3</v>
      </c>
      <c r="I172" s="1">
        <v>27</v>
      </c>
      <c r="J172" s="1">
        <v>147.5</v>
      </c>
      <c r="K172" s="1">
        <v>14.275888206999999</v>
      </c>
    </row>
    <row r="173" spans="1:11" x14ac:dyDescent="0.25">
      <c r="A173" s="1">
        <v>2010</v>
      </c>
      <c r="B173" s="1" t="s">
        <v>18</v>
      </c>
      <c r="C173" s="1">
        <v>7.3</v>
      </c>
      <c r="D173" s="1">
        <v>28</v>
      </c>
      <c r="E173" s="1">
        <v>-0.9</v>
      </c>
      <c r="F173" s="1">
        <v>-0.49819000000000002</v>
      </c>
      <c r="G173" s="1">
        <v>0.76600000000000001</v>
      </c>
      <c r="H173" s="1">
        <v>58.81</v>
      </c>
      <c r="I173" s="1">
        <v>29</v>
      </c>
      <c r="J173" s="1">
        <v>147.36000000000001</v>
      </c>
      <c r="K173" s="1">
        <v>7.46</v>
      </c>
    </row>
    <row r="174" spans="1:11" x14ac:dyDescent="0.25">
      <c r="A174" s="1">
        <v>2011</v>
      </c>
      <c r="B174" s="1" t="s">
        <v>18</v>
      </c>
      <c r="C174" s="1">
        <v>7.4</v>
      </c>
      <c r="D174" s="1">
        <v>28</v>
      </c>
      <c r="E174" s="1">
        <v>-0.94</v>
      </c>
      <c r="F174" s="1">
        <v>-0.61326000000000003</v>
      </c>
      <c r="G174" s="1">
        <v>0.77400000000000002</v>
      </c>
      <c r="H174" s="1">
        <v>58.74</v>
      </c>
      <c r="I174" s="1">
        <v>27</v>
      </c>
      <c r="J174" s="1">
        <v>146.62</v>
      </c>
      <c r="K174" s="1">
        <v>13.8</v>
      </c>
    </row>
    <row r="175" spans="1:11" x14ac:dyDescent="0.25">
      <c r="A175" s="1">
        <v>2012</v>
      </c>
      <c r="B175" s="1" t="s">
        <v>18</v>
      </c>
      <c r="C175" s="1">
        <v>4.8</v>
      </c>
      <c r="D175" s="1">
        <v>28.2</v>
      </c>
      <c r="E175" s="1">
        <v>-0.45</v>
      </c>
      <c r="F175" s="1">
        <v>-0.66737999999999997</v>
      </c>
      <c r="G175" s="1">
        <v>0.78100000000000003</v>
      </c>
      <c r="H175" s="1">
        <v>60.37</v>
      </c>
      <c r="I175" s="1">
        <v>28</v>
      </c>
      <c r="J175" s="1">
        <v>149.11000000000001</v>
      </c>
      <c r="K175" s="1">
        <v>13.6</v>
      </c>
    </row>
    <row r="176" spans="1:11" x14ac:dyDescent="0.25">
      <c r="A176" s="1">
        <v>2013</v>
      </c>
      <c r="B176" s="1" t="s">
        <v>18</v>
      </c>
      <c r="C176" s="1">
        <v>6</v>
      </c>
      <c r="D176" s="1">
        <v>27.1</v>
      </c>
      <c r="E176" s="1">
        <v>-0.92</v>
      </c>
      <c r="F176" s="1">
        <v>-0.69421999999999995</v>
      </c>
      <c r="G176" s="1">
        <v>0.78900000000000003</v>
      </c>
      <c r="H176" s="1">
        <v>56.75</v>
      </c>
      <c r="I176" s="1">
        <v>26</v>
      </c>
      <c r="J176" s="1">
        <v>152.13</v>
      </c>
      <c r="K176" s="1">
        <v>10</v>
      </c>
    </row>
    <row r="177" spans="1:11" x14ac:dyDescent="0.25">
      <c r="A177" s="1">
        <v>2014</v>
      </c>
      <c r="B177" s="1" t="s">
        <v>18</v>
      </c>
      <c r="C177" s="1">
        <v>4.2</v>
      </c>
      <c r="D177" s="1">
        <v>27</v>
      </c>
      <c r="E177" s="1">
        <v>-0.5</v>
      </c>
      <c r="F177" s="1">
        <v>-0.47844999999999999</v>
      </c>
      <c r="G177" s="1">
        <v>0.79400000000000004</v>
      </c>
      <c r="H177" s="1">
        <v>60.31</v>
      </c>
      <c r="I177" s="1">
        <v>29</v>
      </c>
      <c r="J177" s="1">
        <v>179.19</v>
      </c>
      <c r="K177" s="1">
        <v>7.31</v>
      </c>
    </row>
    <row r="178" spans="1:11" x14ac:dyDescent="0.25">
      <c r="A178" s="1">
        <v>2015</v>
      </c>
      <c r="B178" s="1" t="s">
        <v>18</v>
      </c>
      <c r="C178" s="1">
        <v>1.2</v>
      </c>
      <c r="D178" s="1">
        <v>26.8</v>
      </c>
      <c r="E178" s="1">
        <v>-0.54</v>
      </c>
      <c r="F178" s="1">
        <v>-0.43284</v>
      </c>
      <c r="G178" s="1">
        <v>0.79900000000000004</v>
      </c>
      <c r="H178" s="1">
        <v>60.86</v>
      </c>
      <c r="I178" s="1">
        <v>28</v>
      </c>
      <c r="J178" s="1">
        <v>221.73</v>
      </c>
      <c r="K178" s="1">
        <v>6.58</v>
      </c>
    </row>
    <row r="179" spans="1:11" x14ac:dyDescent="0.25">
      <c r="A179" s="1">
        <v>2016</v>
      </c>
      <c r="B179" s="1" t="s">
        <v>18</v>
      </c>
      <c r="C179" s="1">
        <v>1.1000000000000001</v>
      </c>
      <c r="D179" s="1">
        <v>27.2</v>
      </c>
      <c r="E179" s="1">
        <v>-0.47</v>
      </c>
      <c r="F179" s="1">
        <v>-0.43595</v>
      </c>
      <c r="G179" s="1">
        <v>0.79700000000000004</v>
      </c>
      <c r="H179" s="1">
        <v>63.22</v>
      </c>
      <c r="I179" s="1">
        <v>29</v>
      </c>
      <c r="J179" s="1">
        <v>342.16</v>
      </c>
      <c r="K179" s="1">
        <v>17.2</v>
      </c>
    </row>
    <row r="180" spans="1:11" x14ac:dyDescent="0.25">
      <c r="A180" s="1">
        <v>2017</v>
      </c>
      <c r="B180" s="1" t="s">
        <v>18</v>
      </c>
      <c r="C180" s="1">
        <v>4.0999999999999996</v>
      </c>
      <c r="D180" s="1">
        <v>27.5</v>
      </c>
      <c r="E180" s="1">
        <v>-0.48</v>
      </c>
      <c r="F180" s="1">
        <v>-0.37337999999999999</v>
      </c>
      <c r="G180" s="1">
        <v>0.80200000000000005</v>
      </c>
      <c r="H180" s="1">
        <v>63.44</v>
      </c>
      <c r="I180" s="1">
        <v>31</v>
      </c>
      <c r="J180" s="1">
        <v>326</v>
      </c>
      <c r="K180" s="1">
        <v>4.76</v>
      </c>
    </row>
    <row r="181" spans="1:11" x14ac:dyDescent="0.25">
      <c r="A181" s="1">
        <v>2018</v>
      </c>
      <c r="B181" s="1" t="s">
        <v>18</v>
      </c>
      <c r="C181" s="1">
        <v>4.0999999999999996</v>
      </c>
      <c r="D181" s="1">
        <v>27.8</v>
      </c>
      <c r="E181" s="1">
        <v>-0.63</v>
      </c>
      <c r="F181" s="1">
        <v>-0.33121</v>
      </c>
      <c r="G181" s="1">
        <v>0.80400000000000005</v>
      </c>
      <c r="H181" s="1">
        <v>63.89</v>
      </c>
      <c r="I181" s="1">
        <v>31</v>
      </c>
      <c r="J181" s="1">
        <v>344.71</v>
      </c>
      <c r="K181" s="1">
        <v>0.35299999999999998</v>
      </c>
    </row>
    <row r="182" spans="1:11" x14ac:dyDescent="0.25">
      <c r="A182" s="1">
        <v>2019</v>
      </c>
      <c r="B182" s="1" t="s">
        <v>18</v>
      </c>
      <c r="C182" s="1">
        <v>4.5</v>
      </c>
      <c r="D182" s="1">
        <v>28</v>
      </c>
      <c r="E182" s="1">
        <v>-0.37</v>
      </c>
      <c r="F182" s="1">
        <v>-0.29779</v>
      </c>
      <c r="G182" s="1">
        <v>0.81</v>
      </c>
      <c r="H182" s="1">
        <v>64.89</v>
      </c>
      <c r="I182" s="1">
        <v>34</v>
      </c>
      <c r="J182" s="1">
        <v>382.75</v>
      </c>
      <c r="K182" s="1">
        <v>3.73</v>
      </c>
    </row>
    <row r="183" spans="1:11" x14ac:dyDescent="0.25">
      <c r="A183" s="1">
        <v>2020</v>
      </c>
      <c r="B183" s="1" t="s">
        <v>18</v>
      </c>
      <c r="C183" s="1">
        <v>-2.5</v>
      </c>
      <c r="D183" s="1">
        <v>28.7</v>
      </c>
      <c r="E183" s="1">
        <v>-0.39</v>
      </c>
      <c r="F183" s="1">
        <v>-0.34499999999999997</v>
      </c>
      <c r="G183" s="1">
        <v>0.80600000000000005</v>
      </c>
      <c r="H183" s="1">
        <v>64.47</v>
      </c>
      <c r="I183" s="1">
        <v>38</v>
      </c>
      <c r="J183" s="1">
        <v>412.95</v>
      </c>
      <c r="K183" s="1">
        <v>7.21</v>
      </c>
    </row>
    <row r="184" spans="1:11" x14ac:dyDescent="0.25">
      <c r="A184" s="1">
        <v>2021</v>
      </c>
      <c r="B184" s="1" t="s">
        <v>18</v>
      </c>
      <c r="C184" s="1">
        <v>4.3</v>
      </c>
      <c r="D184" s="1">
        <v>29.2</v>
      </c>
      <c r="E184" s="1">
        <v>-0.47</v>
      </c>
      <c r="F184" s="1">
        <v>-0.33666666666666661</v>
      </c>
      <c r="G184" s="1">
        <v>0.80100000000000005</v>
      </c>
      <c r="H184" s="1">
        <v>63.75</v>
      </c>
      <c r="I184" s="1">
        <v>37</v>
      </c>
      <c r="J184" s="1">
        <v>425.91</v>
      </c>
      <c r="K184" s="1">
        <v>4.57</v>
      </c>
    </row>
    <row r="185" spans="1:11" x14ac:dyDescent="0.25">
      <c r="A185" s="1">
        <v>2022</v>
      </c>
      <c r="B185" s="1" t="s">
        <v>18</v>
      </c>
      <c r="C185" s="1">
        <v>3.2</v>
      </c>
      <c r="D185" s="1">
        <v>29.3</v>
      </c>
      <c r="E185" s="1">
        <v>-0.47</v>
      </c>
      <c r="F185" s="1">
        <v>-0.32666666666666666</v>
      </c>
      <c r="G185" s="1">
        <v>0.80200000000000005</v>
      </c>
      <c r="H185" s="1">
        <v>63.69</v>
      </c>
      <c r="I185" s="1">
        <v>36</v>
      </c>
      <c r="J185" s="1">
        <v>460.17</v>
      </c>
      <c r="K185" s="1">
        <v>5.07</v>
      </c>
    </row>
    <row r="186" spans="1:11" x14ac:dyDescent="0.25">
      <c r="A186" s="1">
        <v>2000</v>
      </c>
      <c r="B186" s="1" t="s">
        <v>19</v>
      </c>
      <c r="C186" s="1">
        <v>5.44</v>
      </c>
      <c r="D186" s="1">
        <v>31</v>
      </c>
      <c r="E186" s="1">
        <v>0.22</v>
      </c>
      <c r="F186" s="1">
        <v>-0.60629</v>
      </c>
      <c r="G186" s="1">
        <v>0.61699999999999999</v>
      </c>
      <c r="H186" s="1">
        <v>48.89</v>
      </c>
      <c r="I186" s="1">
        <v>22</v>
      </c>
      <c r="J186" s="1">
        <v>47.7</v>
      </c>
      <c r="K186" s="1">
        <v>-2.3601249999999998E-3</v>
      </c>
    </row>
    <row r="187" spans="1:11" x14ac:dyDescent="0.25">
      <c r="A187" s="1">
        <v>2001</v>
      </c>
      <c r="B187" s="1" t="s">
        <v>19</v>
      </c>
      <c r="C187" s="1">
        <v>5.32</v>
      </c>
      <c r="D187" s="1">
        <v>30.2</v>
      </c>
      <c r="E187" s="1">
        <v>0.13</v>
      </c>
      <c r="F187" s="1">
        <f>SUM(F186,F188)/2</f>
        <v>-0.64938000000000007</v>
      </c>
      <c r="G187" s="1">
        <v>0.626</v>
      </c>
      <c r="H187" s="1">
        <v>48.03</v>
      </c>
      <c r="I187" s="1">
        <v>22</v>
      </c>
      <c r="J187" s="1">
        <v>48.38</v>
      </c>
      <c r="K187" s="1">
        <v>5.0067330000000002E-3</v>
      </c>
    </row>
    <row r="188" spans="1:11" x14ac:dyDescent="0.25">
      <c r="A188" s="1">
        <v>2002</v>
      </c>
      <c r="B188" s="1" t="s">
        <v>19</v>
      </c>
      <c r="C188" s="1">
        <v>-0.02</v>
      </c>
      <c r="D188" s="1">
        <v>30.3</v>
      </c>
      <c r="E188" s="1">
        <v>-0.09</v>
      </c>
      <c r="F188" s="1">
        <v>-0.69247000000000003</v>
      </c>
      <c r="G188" s="1">
        <v>0.627</v>
      </c>
      <c r="H188" s="1">
        <v>48.12</v>
      </c>
      <c r="I188" s="1">
        <v>21</v>
      </c>
      <c r="J188" s="1">
        <v>46.94</v>
      </c>
      <c r="K188" s="1">
        <v>4.6619640000000002E-3</v>
      </c>
    </row>
    <row r="189" spans="1:11" x14ac:dyDescent="0.25">
      <c r="A189" s="1">
        <v>2003</v>
      </c>
      <c r="B189" s="1" t="s">
        <v>19</v>
      </c>
      <c r="C189" s="1">
        <v>7.03</v>
      </c>
      <c r="D189" s="1">
        <v>28.7</v>
      </c>
      <c r="E189" s="1">
        <v>-0.1</v>
      </c>
      <c r="F189" s="1">
        <v>-0.79881999999999997</v>
      </c>
      <c r="G189" s="1">
        <v>0.63500000000000001</v>
      </c>
      <c r="H189" s="1">
        <v>49.04</v>
      </c>
      <c r="I189" s="1">
        <v>21</v>
      </c>
      <c r="J189" s="1">
        <v>43.65</v>
      </c>
      <c r="K189" s="1">
        <v>4.5544627999999997E-2</v>
      </c>
    </row>
    <row r="190" spans="1:11" x14ac:dyDescent="0.25">
      <c r="A190" s="1">
        <v>2004</v>
      </c>
      <c r="B190" s="1" t="s">
        <v>19</v>
      </c>
      <c r="C190" s="1">
        <v>7.03</v>
      </c>
      <c r="D190" s="1">
        <v>34.799999999999997</v>
      </c>
      <c r="E190" s="1">
        <v>-0.26</v>
      </c>
      <c r="F190" s="1">
        <v>-0.85390999999999995</v>
      </c>
      <c r="G190" s="1">
        <v>0.63800000000000001</v>
      </c>
      <c r="H190" s="1">
        <v>51.24</v>
      </c>
      <c r="I190" s="1">
        <v>20</v>
      </c>
      <c r="J190" s="1">
        <v>42.65</v>
      </c>
      <c r="K190" s="1">
        <v>0.17499999999999999</v>
      </c>
    </row>
    <row r="191" spans="1:11" x14ac:dyDescent="0.25">
      <c r="A191" s="1">
        <v>2005</v>
      </c>
      <c r="B191" s="1" t="s">
        <v>19</v>
      </c>
      <c r="C191" s="1">
        <v>-0.18</v>
      </c>
      <c r="D191" s="1">
        <v>32.6</v>
      </c>
      <c r="E191" s="1">
        <v>-0.28000000000000003</v>
      </c>
      <c r="F191" s="1">
        <v>-1.0523499999999999</v>
      </c>
      <c r="G191" s="1">
        <v>0.64</v>
      </c>
      <c r="H191" s="1">
        <v>51.88</v>
      </c>
      <c r="I191" s="1">
        <v>23</v>
      </c>
      <c r="J191" s="1">
        <v>41.01</v>
      </c>
      <c r="K191" s="1">
        <v>4.2565248E-2</v>
      </c>
    </row>
    <row r="192" spans="1:11" x14ac:dyDescent="0.25">
      <c r="A192" s="1">
        <v>2006</v>
      </c>
      <c r="B192" s="1" t="s">
        <v>19</v>
      </c>
      <c r="C192" s="1">
        <v>3.1</v>
      </c>
      <c r="D192" s="1">
        <v>37.4</v>
      </c>
      <c r="E192" s="1">
        <v>-0.09</v>
      </c>
      <c r="F192" s="1">
        <v>-1.0409999999999999</v>
      </c>
      <c r="G192" s="1">
        <v>0.64600000000000002</v>
      </c>
      <c r="H192" s="1">
        <v>50.04</v>
      </c>
      <c r="I192" s="1">
        <v>22</v>
      </c>
      <c r="J192" s="1">
        <v>40.15</v>
      </c>
      <c r="K192" s="1">
        <v>0.182</v>
      </c>
    </row>
    <row r="193" spans="1:11" x14ac:dyDescent="0.25">
      <c r="A193" s="1">
        <v>2007</v>
      </c>
      <c r="B193" s="1" t="s">
        <v>19</v>
      </c>
      <c r="C193" s="1">
        <v>8.5399999999999991</v>
      </c>
      <c r="D193" s="1">
        <v>33.9</v>
      </c>
      <c r="E193" s="1">
        <v>0.02</v>
      </c>
      <c r="F193" s="1">
        <v>-0.96392999999999995</v>
      </c>
      <c r="G193" s="1">
        <v>0.65200000000000002</v>
      </c>
      <c r="H193" s="1">
        <v>55.58</v>
      </c>
      <c r="I193" s="1">
        <v>21</v>
      </c>
      <c r="J193" s="1">
        <v>37.32</v>
      </c>
      <c r="K193" s="1">
        <v>0.20799999999999999</v>
      </c>
    </row>
    <row r="194" spans="1:11" x14ac:dyDescent="0.25">
      <c r="A194" s="1">
        <v>2008</v>
      </c>
      <c r="B194" s="1" t="s">
        <v>19</v>
      </c>
      <c r="C194" s="1">
        <v>8.4</v>
      </c>
      <c r="D194" s="1">
        <v>31.5</v>
      </c>
      <c r="E194" s="1">
        <v>-0.13</v>
      </c>
      <c r="F194" s="1">
        <v>-0.89902000000000004</v>
      </c>
      <c r="G194" s="1">
        <v>0.65700000000000003</v>
      </c>
      <c r="H194" s="1">
        <v>58.1</v>
      </c>
      <c r="I194" s="1">
        <v>10</v>
      </c>
      <c r="J194" s="1">
        <v>36.57</v>
      </c>
      <c r="K194" s="1">
        <v>0.377</v>
      </c>
    </row>
    <row r="195" spans="1:11" x14ac:dyDescent="0.25">
      <c r="A195" s="1">
        <v>2009</v>
      </c>
      <c r="B195" s="1" t="s">
        <v>19</v>
      </c>
      <c r="C195" s="1">
        <v>2.89</v>
      </c>
      <c r="D195" s="1">
        <v>29.9</v>
      </c>
      <c r="E195" s="1">
        <v>-0.12</v>
      </c>
      <c r="F195" s="1">
        <v>-0.92879</v>
      </c>
      <c r="G195" s="1">
        <v>0.66100000000000003</v>
      </c>
      <c r="H195" s="1">
        <v>58.21</v>
      </c>
      <c r="I195" s="1">
        <v>19</v>
      </c>
      <c r="J195" s="1">
        <v>42.9</v>
      </c>
      <c r="K195" s="1">
        <v>0.1893774</v>
      </c>
    </row>
    <row r="196" spans="1:11" x14ac:dyDescent="0.25">
      <c r="A196" s="1">
        <v>2010</v>
      </c>
      <c r="B196" s="1" t="s">
        <v>19</v>
      </c>
      <c r="C196" s="1">
        <v>-0.47</v>
      </c>
      <c r="D196" s="1">
        <v>30.1</v>
      </c>
      <c r="E196" s="1">
        <v>-0.38</v>
      </c>
      <c r="F196" s="1">
        <v>-0.88617000000000001</v>
      </c>
      <c r="G196" s="1">
        <v>0.66100000000000003</v>
      </c>
      <c r="H196" s="1">
        <v>59.03</v>
      </c>
      <c r="I196" s="1">
        <v>20</v>
      </c>
      <c r="J196" s="1">
        <v>45.96</v>
      </c>
      <c r="K196" s="1">
        <v>0.47299999999999998</v>
      </c>
    </row>
    <row r="197" spans="1:11" x14ac:dyDescent="0.25">
      <c r="A197" s="1">
        <v>2011</v>
      </c>
      <c r="B197" s="1" t="s">
        <v>19</v>
      </c>
      <c r="C197" s="1">
        <v>5.96</v>
      </c>
      <c r="D197" s="1">
        <v>27.8</v>
      </c>
      <c r="E197" s="1">
        <v>-0.13</v>
      </c>
      <c r="F197" s="1">
        <v>-0.8397</v>
      </c>
      <c r="G197" s="1">
        <v>0.66400000000000003</v>
      </c>
      <c r="H197" s="1">
        <v>59.42</v>
      </c>
      <c r="I197" s="1">
        <v>21</v>
      </c>
      <c r="J197" s="1">
        <v>46.14</v>
      </c>
      <c r="K197" s="1">
        <v>0.68600000000000005</v>
      </c>
    </row>
    <row r="198" spans="1:11" x14ac:dyDescent="0.25">
      <c r="A198" s="1">
        <v>2012</v>
      </c>
      <c r="B198" s="1" t="s">
        <v>19</v>
      </c>
      <c r="C198" s="1">
        <v>-0.09</v>
      </c>
      <c r="D198" s="1">
        <v>27.4</v>
      </c>
      <c r="E198" s="1">
        <v>0.04</v>
      </c>
      <c r="F198" s="1">
        <v>-0.79717000000000005</v>
      </c>
      <c r="G198" s="1">
        <v>0.67300000000000004</v>
      </c>
      <c r="H198" s="1">
        <v>58.51</v>
      </c>
      <c r="I198" s="1">
        <v>24</v>
      </c>
      <c r="J198" s="1">
        <v>47</v>
      </c>
      <c r="K198" s="1">
        <v>0.26100000000000001</v>
      </c>
    </row>
    <row r="199" spans="1:11" x14ac:dyDescent="0.25">
      <c r="A199" s="1">
        <v>2013</v>
      </c>
      <c r="B199" s="1" t="s">
        <v>19</v>
      </c>
      <c r="C199" s="1">
        <v>10.92</v>
      </c>
      <c r="D199" s="1">
        <v>28.8</v>
      </c>
      <c r="E199" s="1">
        <v>0.25</v>
      </c>
      <c r="F199" s="1">
        <v>-0.78117999999999999</v>
      </c>
      <c r="G199" s="1">
        <v>0.68</v>
      </c>
      <c r="H199" s="1">
        <v>59.91</v>
      </c>
      <c r="I199" s="1">
        <v>24</v>
      </c>
      <c r="J199" s="1">
        <v>48.44</v>
      </c>
      <c r="K199" s="1">
        <v>0.61199999999999999</v>
      </c>
    </row>
    <row r="200" spans="1:11" x14ac:dyDescent="0.25">
      <c r="A200" s="1">
        <v>2014</v>
      </c>
      <c r="B200" s="1" t="s">
        <v>19</v>
      </c>
      <c r="C200" s="1">
        <v>4.0199999999999996</v>
      </c>
      <c r="D200" s="1">
        <v>26.8</v>
      </c>
      <c r="E200" s="1">
        <v>-0.11</v>
      </c>
      <c r="F200" s="1">
        <v>-0.77034000000000002</v>
      </c>
      <c r="G200" s="1">
        <v>0.68600000000000005</v>
      </c>
      <c r="H200" s="1">
        <v>61.42</v>
      </c>
      <c r="I200" s="1">
        <v>27</v>
      </c>
      <c r="J200" s="1">
        <v>53.65</v>
      </c>
      <c r="K200" s="1">
        <v>0.34300000000000003</v>
      </c>
    </row>
    <row r="201" spans="1:11" x14ac:dyDescent="0.25">
      <c r="A201" s="1">
        <v>2015</v>
      </c>
      <c r="B201" s="1" t="s">
        <v>19</v>
      </c>
      <c r="C201" s="1">
        <v>3.88</v>
      </c>
      <c r="D201" s="1">
        <v>29</v>
      </c>
      <c r="E201" s="1">
        <v>0.14000000000000001</v>
      </c>
      <c r="F201" s="1">
        <v>-0.80711999999999995</v>
      </c>
      <c r="G201" s="1">
        <v>0.68899999999999995</v>
      </c>
      <c r="H201" s="1">
        <v>61.36</v>
      </c>
      <c r="I201" s="1">
        <v>28</v>
      </c>
      <c r="J201" s="1">
        <v>64.459999999999994</v>
      </c>
      <c r="K201" s="1">
        <v>1.1399999999999999</v>
      </c>
    </row>
    <row r="202" spans="1:11" x14ac:dyDescent="0.25">
      <c r="A202" s="1">
        <v>2016</v>
      </c>
      <c r="B202" s="1" t="s">
        <v>19</v>
      </c>
      <c r="C202" s="1">
        <v>4.34</v>
      </c>
      <c r="D202" s="1">
        <v>26.8</v>
      </c>
      <c r="E202" s="1">
        <v>0.21</v>
      </c>
      <c r="F202" s="1">
        <v>-0.73599000000000003</v>
      </c>
      <c r="G202" s="1">
        <v>0.69199999999999995</v>
      </c>
      <c r="H202" s="1">
        <v>61.92</v>
      </c>
      <c r="I202" s="1">
        <v>28</v>
      </c>
      <c r="J202" s="1">
        <v>69.91</v>
      </c>
      <c r="K202" s="1">
        <v>0.61899999999999999</v>
      </c>
    </row>
    <row r="203" spans="1:11" x14ac:dyDescent="0.25">
      <c r="A203" s="1">
        <v>2017</v>
      </c>
      <c r="B203" s="1" t="s">
        <v>19</v>
      </c>
      <c r="C203" s="1">
        <v>4.74</v>
      </c>
      <c r="D203" s="1">
        <v>27.3</v>
      </c>
      <c r="E203" s="1">
        <v>0.06</v>
      </c>
      <c r="F203" s="1">
        <v>-0.65073999999999999</v>
      </c>
      <c r="G203" s="1">
        <v>0.69499999999999995</v>
      </c>
      <c r="H203" s="1">
        <v>61.81</v>
      </c>
      <c r="I203" s="1">
        <v>29</v>
      </c>
      <c r="J203" s="1">
        <v>68.87</v>
      </c>
      <c r="K203" s="1">
        <v>-0.11</v>
      </c>
    </row>
    <row r="204" spans="1:11" x14ac:dyDescent="0.25">
      <c r="A204" s="1">
        <v>2018</v>
      </c>
      <c r="B204" s="1" t="s">
        <v>19</v>
      </c>
      <c r="C204" s="1">
        <v>3.76</v>
      </c>
      <c r="D204" s="1">
        <v>27.7</v>
      </c>
      <c r="E204" s="1">
        <v>0</v>
      </c>
      <c r="F204" s="1">
        <v>-0.63058999999999998</v>
      </c>
      <c r="G204" s="1">
        <v>0.69799999999999995</v>
      </c>
      <c r="H204" s="1">
        <v>61.29</v>
      </c>
      <c r="I204" s="1">
        <v>29</v>
      </c>
      <c r="J204" s="1">
        <v>68.84</v>
      </c>
      <c r="K204" s="1">
        <v>0.14399999999999999</v>
      </c>
    </row>
    <row r="205" spans="1:11" x14ac:dyDescent="0.25">
      <c r="A205" s="1">
        <v>2019</v>
      </c>
      <c r="B205" s="1" t="s">
        <v>19</v>
      </c>
      <c r="C205" s="1">
        <v>4.5999999999999996</v>
      </c>
      <c r="D205" s="1">
        <v>29.7</v>
      </c>
      <c r="E205" s="1">
        <v>-0.13</v>
      </c>
      <c r="F205" s="1">
        <v>-0.62129000000000001</v>
      </c>
      <c r="G205" s="1">
        <v>0.69899999999999995</v>
      </c>
      <c r="H205" s="1">
        <v>61.89</v>
      </c>
      <c r="I205" s="1">
        <v>30</v>
      </c>
      <c r="J205" s="1">
        <v>69.790000000000006</v>
      </c>
      <c r="K205" s="1">
        <v>0.40400000000000003</v>
      </c>
    </row>
    <row r="206" spans="1:11" x14ac:dyDescent="0.25">
      <c r="A206" s="1">
        <v>2020</v>
      </c>
      <c r="B206" s="1" t="s">
        <v>19</v>
      </c>
      <c r="C206" s="1">
        <v>-7.15</v>
      </c>
      <c r="D206" s="1">
        <v>29</v>
      </c>
      <c r="E206" s="1">
        <v>0.04</v>
      </c>
      <c r="F206" s="1">
        <v>-0.69166666666666676</v>
      </c>
      <c r="G206" s="1">
        <v>0.69099999999999995</v>
      </c>
      <c r="H206" s="1">
        <v>60.22</v>
      </c>
      <c r="I206" s="1">
        <v>31</v>
      </c>
      <c r="J206" s="1">
        <v>77.349999999999994</v>
      </c>
      <c r="K206" s="1">
        <v>-0.4</v>
      </c>
    </row>
    <row r="207" spans="1:11" x14ac:dyDescent="0.25">
      <c r="A207" s="1">
        <v>2021</v>
      </c>
      <c r="B207" s="1" t="s">
        <v>19</v>
      </c>
      <c r="C207" s="1">
        <v>5.51</v>
      </c>
      <c r="D207" s="1">
        <v>28.8</v>
      </c>
      <c r="E207" s="1">
        <v>-0.11</v>
      </c>
      <c r="F207" s="1">
        <v>-0.78666666666666674</v>
      </c>
      <c r="G207" s="1">
        <v>0.69599999999999995</v>
      </c>
      <c r="H207" s="1">
        <v>61.72</v>
      </c>
      <c r="I207" s="1">
        <v>27</v>
      </c>
      <c r="J207" s="1">
        <v>84.64</v>
      </c>
      <c r="K207" s="1">
        <v>0.22600000000000001</v>
      </c>
    </row>
    <row r="208" spans="1:11" x14ac:dyDescent="0.25">
      <c r="A208" s="1">
        <v>2022</v>
      </c>
      <c r="B208" s="1" t="s">
        <v>19</v>
      </c>
      <c r="C208" s="1">
        <v>8.9700000000000006</v>
      </c>
      <c r="D208" s="1">
        <v>28.6</v>
      </c>
      <c r="E208" s="1">
        <v>-0.11</v>
      </c>
      <c r="F208" s="1">
        <v>-0.86166666666666669</v>
      </c>
      <c r="G208" s="1">
        <v>0.70099999999999996</v>
      </c>
      <c r="H208" s="1">
        <v>61.9</v>
      </c>
      <c r="I208" s="1">
        <v>27</v>
      </c>
      <c r="J208" s="1">
        <v>84.12</v>
      </c>
      <c r="K208" s="1">
        <v>5.4849000000000002E-2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2024-10-02T18:39:53Z</dcterms:created>
  <dcterms:modified xsi:type="dcterms:W3CDTF">2024-10-09T08:50:19Z</dcterms:modified>
</cp:coreProperties>
</file>