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D:\WORK\Tabatabaei\60MW GOHAR ENERGY\Drawing\Ragh grading\"/>
    </mc:Choice>
  </mc:AlternateContent>
  <xr:revisionPtr revIDLastSave="0" documentId="13_ncr:1_{B03416B4-6072-4354-942F-0B30407E832E}" xr6:coauthVersionLast="47" xr6:coauthVersionMax="47" xr10:uidLastSave="{00000000-0000-0000-0000-000000000000}"/>
  <bookViews>
    <workbookView xWindow="-108" yWindow="-108" windowWidth="23256" windowHeight="12576" tabRatio="828" xr2:uid="{00000000-000D-0000-FFFF-FFFF00000000}"/>
  </bookViews>
  <sheets>
    <sheet name="هزینه" sheetId="170" r:id="rId1"/>
    <sheet name="طرح ۱" sheetId="172" r:id="rId2"/>
    <sheet name="طرح 2" sheetId="180" r:id="rId3"/>
    <sheet name="طرح 3" sheetId="181" r:id="rId4"/>
    <sheet name="سيلبند و كانال بيروني" sheetId="178" r:id="rId5"/>
    <sheet name="گراول" sheetId="179" r:id="rId6"/>
  </sheets>
  <definedNames>
    <definedName name="code1">#REF!</definedName>
    <definedName name="code2">INDIRECT("temp!aa1:ad"&amp;#REF!)</definedName>
    <definedName name="code3">INDIRECT("temp!t2:w"&amp;#REF!+1)</definedName>
    <definedName name="list1">INDIRECT("list!$A$5:e$"&amp;COUNTA(#REF!)+4)</definedName>
    <definedName name="_xlnm.Print_Area" localSheetId="1">'طرح ۱'!$A$2:$F$14</definedName>
    <definedName name="_xlnm.Print_Area" localSheetId="2">'طرح 2'!$A$2:$F$14</definedName>
    <definedName name="_xlnm.Print_Area" localSheetId="3">'طرح 3'!$A$2:$F$14</definedName>
    <definedName name="_xlnm.Print_Titles" localSheetId="1">'طرح ۱'!$2:$4</definedName>
    <definedName name="_xlnm.Print_Titles" localSheetId="2">'طرح 2'!$2:$4</definedName>
    <definedName name="_xlnm.Print_Titles" localSheetId="3">'طرح 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170" l="1"/>
  <c r="K31" i="170" s="1"/>
  <c r="D27" i="170"/>
  <c r="D23" i="170"/>
  <c r="D22" i="170"/>
  <c r="K22" i="170" s="1"/>
  <c r="D21" i="170"/>
  <c r="K21" i="170" s="1"/>
  <c r="H27" i="170"/>
  <c r="H23" i="170"/>
  <c r="H22" i="170"/>
  <c r="H21" i="170"/>
  <c r="D5" i="170"/>
  <c r="D7" i="170"/>
  <c r="D6" i="170"/>
  <c r="K22" i="181"/>
  <c r="J22" i="181"/>
  <c r="I22" i="181"/>
  <c r="E29" i="181" s="1"/>
  <c r="F29" i="181" s="1"/>
  <c r="H22" i="181"/>
  <c r="E25" i="181" s="1"/>
  <c r="F25" i="181" s="1"/>
  <c r="G22" i="181"/>
  <c r="E13" i="181"/>
  <c r="F13" i="181" s="1"/>
  <c r="E12" i="181"/>
  <c r="F12" i="181" s="1"/>
  <c r="E11" i="181"/>
  <c r="F11" i="181" s="1"/>
  <c r="E10" i="181"/>
  <c r="F10" i="181" s="1"/>
  <c r="F9" i="181"/>
  <c r="E9" i="181"/>
  <c r="E8" i="181"/>
  <c r="F8" i="181" s="1"/>
  <c r="E7" i="181"/>
  <c r="F7" i="181" s="1"/>
  <c r="E6" i="181"/>
  <c r="F6" i="181" s="1"/>
  <c r="F5" i="181"/>
  <c r="E5" i="181"/>
  <c r="K22" i="180"/>
  <c r="J22" i="180"/>
  <c r="E27" i="180" s="1"/>
  <c r="F27" i="180" s="1"/>
  <c r="I22" i="180"/>
  <c r="E29" i="180" s="1"/>
  <c r="F29" i="180" s="1"/>
  <c r="H22" i="180"/>
  <c r="E25" i="180" s="1"/>
  <c r="F25" i="180" s="1"/>
  <c r="G22" i="180"/>
  <c r="E28" i="180" s="1"/>
  <c r="F28" i="180" s="1"/>
  <c r="F13" i="180"/>
  <c r="E13" i="180"/>
  <c r="E12" i="180"/>
  <c r="F12" i="180" s="1"/>
  <c r="F11" i="180"/>
  <c r="E11" i="180"/>
  <c r="E10" i="180"/>
  <c r="F10" i="180" s="1"/>
  <c r="F9" i="180"/>
  <c r="E9" i="180"/>
  <c r="E8" i="180"/>
  <c r="F8" i="180" s="1"/>
  <c r="E7" i="180"/>
  <c r="F7" i="180" s="1"/>
  <c r="E6" i="180"/>
  <c r="F6" i="180" s="1"/>
  <c r="F5" i="180"/>
  <c r="E5" i="180"/>
  <c r="K22" i="172"/>
  <c r="J22" i="172"/>
  <c r="I22" i="172"/>
  <c r="H22" i="172"/>
  <c r="E25" i="172" s="1"/>
  <c r="F25" i="172" s="1"/>
  <c r="G22" i="172"/>
  <c r="E28" i="172"/>
  <c r="F28" i="172" s="1"/>
  <c r="E26" i="172"/>
  <c r="F26" i="172" s="1"/>
  <c r="E24" i="172"/>
  <c r="F24" i="172" s="1"/>
  <c r="I9" i="178"/>
  <c r="H9" i="178"/>
  <c r="K27" i="170" l="1"/>
  <c r="K23" i="170"/>
  <c r="E27" i="181"/>
  <c r="F27" i="181" s="1"/>
  <c r="E28" i="181"/>
  <c r="F28" i="181" s="1"/>
  <c r="F14" i="181"/>
  <c r="E24" i="181"/>
  <c r="F24" i="181" s="1"/>
  <c r="E26" i="181"/>
  <c r="F26" i="181" s="1"/>
  <c r="F14" i="180"/>
  <c r="E24" i="180"/>
  <c r="F24" i="180" s="1"/>
  <c r="E26" i="180"/>
  <c r="F26" i="180" s="1"/>
  <c r="E27" i="172"/>
  <c r="F27" i="172" s="1"/>
  <c r="E29" i="172"/>
  <c r="F29" i="172" s="1"/>
  <c r="F30" i="172" s="1"/>
  <c r="E10" i="172"/>
  <c r="E9" i="172"/>
  <c r="F9" i="172" s="1"/>
  <c r="E12" i="172"/>
  <c r="F12" i="172" s="1"/>
  <c r="E7" i="172"/>
  <c r="F7" i="172" s="1"/>
  <c r="H10" i="179"/>
  <c r="D15" i="170" s="1"/>
  <c r="K15" i="170" s="1"/>
  <c r="G10" i="179"/>
  <c r="H7" i="178"/>
  <c r="I7" i="178" s="1"/>
  <c r="H11" i="170"/>
  <c r="H10" i="178"/>
  <c r="I10" i="178" s="1"/>
  <c r="H8" i="178"/>
  <c r="I8" i="178" s="1"/>
  <c r="E13" i="172"/>
  <c r="F13" i="172" s="1"/>
  <c r="E11" i="172"/>
  <c r="F11" i="172" s="1"/>
  <c r="E5" i="172"/>
  <c r="F5" i="172" s="1"/>
  <c r="F30" i="181" l="1"/>
  <c r="F30" i="180"/>
  <c r="I11" i="178"/>
  <c r="D11" i="170" s="1"/>
  <c r="K11" i="170" s="1"/>
  <c r="H7" i="170" l="1"/>
  <c r="H6" i="170"/>
  <c r="H5" i="170"/>
  <c r="K6" i="170" l="1"/>
  <c r="K7" i="170"/>
  <c r="F10" i="172"/>
  <c r="E8" i="172"/>
  <c r="F8" i="172" s="1"/>
  <c r="E6" i="172"/>
  <c r="F6" i="172" s="1"/>
  <c r="F14" i="172" l="1"/>
  <c r="K5" i="170" s="1"/>
</calcChain>
</file>

<file path=xl/sharedStrings.xml><?xml version="1.0" encoding="utf-8"?>
<sst xmlns="http://schemas.openxmlformats.org/spreadsheetml/2006/main" count="318" uniqueCount="84">
  <si>
    <t>واحد</t>
  </si>
  <si>
    <t>مقدار</t>
  </si>
  <si>
    <t>شرح</t>
  </si>
  <si>
    <t>کد ردیف</t>
  </si>
  <si>
    <t>بهای واحد (ریال)</t>
  </si>
  <si>
    <t>بهای کل (ریال)</t>
  </si>
  <si>
    <t>مجموع بهای کل فصل (ریال):</t>
  </si>
  <si>
    <t>مترمکعب</t>
  </si>
  <si>
    <t>030103</t>
  </si>
  <si>
    <t xml:space="preserve">کندن زمين در زمين‌هاي خاکي با بولدوزر يا وسيله مشابه وحمل مواد حاصل تا فاصله 20 متر از مرکز ثقل برداشت و توده کردن آن. </t>
  </si>
  <si>
    <t>030701</t>
  </si>
  <si>
    <t xml:space="preserve"> بارگيري مواد حاصل از عمليات خاکي يا خاکهاي توده شده و حمل آن با کاميون يا هرنوع وسيله مکانيکي ديگر تا فاصله 100 متري مرکز ثقل برداشت و تخليه آن.</t>
  </si>
  <si>
    <t>030702</t>
  </si>
  <si>
    <t xml:space="preserve">حمل مواد حاصل از عمليات خاکي يا خاک‌هاي توده شده، وقتي که فاصله حمل بيش از 100 متر تا 500 متر باشد، به ازاي هر 100 متر مازاد بر100 متر اول (کسر 100 متر به تناسب محاسبه مي‌شود). </t>
  </si>
  <si>
    <t>030703</t>
  </si>
  <si>
    <t xml:space="preserve"> حمل مواد حاصل از عمليات خاکي يا خاکهاي توده شده، وقتي که فاصله حمل بيش از500 متر تا10 کيلومتر باشد، براي هر کيلومتر مازاد بر500 متر اول، براي راه هاي آسفالتي (کسر کيلومتر به‌ نسبت قيمت يک کيلومتر محاسبه مي‌شود).</t>
  </si>
  <si>
    <t>مترمکعب -  کیلومتر‏</t>
  </si>
  <si>
    <t>ضريب اضافه كامپكت</t>
  </si>
  <si>
    <t xml:space="preserve">ضريب بالاسري  </t>
  </si>
  <si>
    <t>ضريب منطقه اي</t>
  </si>
  <si>
    <t>ضريب تجهيز كارگاه</t>
  </si>
  <si>
    <t>ضريب پيمان</t>
  </si>
  <si>
    <t>طرح 1</t>
  </si>
  <si>
    <t>طرح 2</t>
  </si>
  <si>
    <t>طرح 3</t>
  </si>
  <si>
    <t>مساحت هکتار</t>
  </si>
  <si>
    <t>عمق برداشت</t>
  </si>
  <si>
    <t>عمق کامپکت</t>
  </si>
  <si>
    <t>ردیف</t>
  </si>
  <si>
    <t>هزینه نهایی - ریال</t>
  </si>
  <si>
    <t>هزينه مستنقيم عمليات -ریال</t>
  </si>
  <si>
    <t>ضریب پیشنهادی</t>
  </si>
  <si>
    <t>030404</t>
  </si>
  <si>
    <t xml:space="preserve">جابجايي خاک‌هاي حاصل از کندن زمين يا خاک‌هاي توده شده (به جز زمين لجني)، حداکثر تا 50 متر با بولدوزر يا وسيله مشابه از کنار محل کندن زمين به محل دپو يا برعکس به ازاي هر 20متر. (کسر 20 متر به تناسب محاسبه مي‌شود.) </t>
  </si>
  <si>
    <t xml:space="preserve">پخش، آب‌پاشي، تسطيح، پروفيله کردن، رگلاژ و کوبيدن قشرهاي خاک يا توونان ريخته شده، با 95 درصد کوبيدگي به روش پروکتور اصلاحي، وقتي که ضخامت قشرهاي خاک يا توونان ريخته شده پس از کوبيده شدن حداکثر 15 سانتي‌متر باشد. </t>
  </si>
  <si>
    <t>030903</t>
  </si>
  <si>
    <t>260102</t>
  </si>
  <si>
    <t xml:space="preserve">تهيه مصالح زيراساس، بارگيري، حمل و باراندازي در محل مصرف، وقتي که دانه‌بندي مصالح صفر تا 38 ميلي‌متر باشد. </t>
  </si>
  <si>
    <t>ضريب تعديل 4 دوره</t>
  </si>
  <si>
    <t>010101</t>
  </si>
  <si>
    <t>کندن و خارج کردن بوته و ريشه‌هاي مربوط در زمين‌هاي پوشيده از آن‌ها.</t>
  </si>
  <si>
    <t>مترمربع</t>
  </si>
  <si>
    <t>فهرست بها واحد پایه رشته ابنیه سال 1404    فصل1- فصل 3-فصل 26</t>
  </si>
  <si>
    <t>280102</t>
  </si>
  <si>
    <t xml:space="preserve">حمل سيمان پاکتي، مصالح سنگي، آهن‏آلات، آجر و بلوک، هرگاه فاصله محل تهيه تا محل کارگاه، بيش از 30 کيلومتر و تا 150 کيلومتر باشد، براي تمام طول مسير پس از کسر 30 کيلومتر. </t>
  </si>
  <si>
    <t>تن -  کیلومتر‏</t>
  </si>
  <si>
    <t>ورن مصالح غير متراكم</t>
  </si>
  <si>
    <t>کانال کنی به شکل های مختلف با عرض کف تمام شده کمتر
از 4 متر در زمین نوع I و حمل مواد حاصله از آن تا فاصله
50 متر از مرکز ثقل برداشـت و توده کردن.</t>
  </si>
  <si>
    <t xml:space="preserve">مترمکعب </t>
  </si>
  <si>
    <t>پخش، آبپاشی، تسطیح، پروفیله کردن، رگالژ و کوبیدن قشرهای خاکریزی و توونان، با تراکم کمتر از 95 درصد به هر ضخامت مطابق با مشخصات.</t>
  </si>
  <si>
    <t>طول كانال</t>
  </si>
  <si>
    <t>طول سيلبند</t>
  </si>
  <si>
    <t>سطح مقطع كانال</t>
  </si>
  <si>
    <t>سطح مقطع سيلبند</t>
  </si>
  <si>
    <t>محيط پروفيل</t>
  </si>
  <si>
    <t>خاکبرداری، رگالژ و تنظیم کف و شیروانی های طرفین داخل کانال  به وسیله ماشین مخصوص تریمر یا
هر وسیله دیگر، در زمین های غیر سنگی به منظور آمادهنمودن بستر پوشش بتنی کانال</t>
  </si>
  <si>
    <t>سيلبند و كانال بيروني</t>
  </si>
  <si>
    <t>توضيحات : ابعادو طول كانال به صورت تجربي و با ديد كلي در نظر گرفته شده است و اعدا در اطلاعات اوليه به دليل اينكه هنوز نقشه هاي سيلبند  بيروني سايت تهيه نشده است به درخواست كارفرما  به صورت تقريبي ميباشد.</t>
  </si>
  <si>
    <t>اطلاعات اوليه</t>
  </si>
  <si>
    <t>مساحت</t>
  </si>
  <si>
    <t>ارتفاع</t>
  </si>
  <si>
    <t>گراول سفيد</t>
  </si>
  <si>
    <t>تن</t>
  </si>
  <si>
    <t xml:space="preserve">وزن </t>
  </si>
  <si>
    <t>150806</t>
  </si>
  <si>
    <t>حمل به دپو مصالح نامناسب یا مازاد(خاک، سنگ، لجن و
نظایر آن)</t>
  </si>
  <si>
    <t>مترمکعب -
کیلومتر</t>
  </si>
  <si>
    <t xml:space="preserve">ابنيه </t>
  </si>
  <si>
    <t>آبیاری و زهکشی</t>
  </si>
  <si>
    <t>خارج از فهرست بها</t>
  </si>
  <si>
    <t>خاکبرداری در زمین نوع I و حمل مواد حاصله از آن تا
فاصله 50 متر از مرکز ثقل برداشـت و توده کردن</t>
  </si>
  <si>
    <t>حمل به دپو مصالح نامناسب یا مازاد (خاکی، سنگی و
لجنی)</t>
  </si>
  <si>
    <t>200506</t>
  </si>
  <si>
    <t>تهیه مصالح زیر اساس، بارگیری و حمل تا فاصله یک
کیلومتری معدن و باراندازی در محل مصرف، وقتی که دانه
بندی صفر تا 38 میلیمتر باشد</t>
  </si>
  <si>
    <t>140102</t>
  </si>
  <si>
    <t>200511</t>
  </si>
  <si>
    <t>حمل زیراساس مازاد بر یک کیلومتر</t>
  </si>
  <si>
    <t>035302</t>
  </si>
  <si>
    <t>پخش، آبپاشی، تسطیح، پروفیلهکردن، رگالژ و کوبیدن
قشرهای خاکریزی، با تراکم 95 تا 111 درصد به هر
ضخامت مطابق با مشخصات</t>
  </si>
  <si>
    <t>بوته کنی در زمینهای پوشیده شده از بوته و خارج کردن
ریشه های آن از محل عملیات</t>
  </si>
  <si>
    <t>034401</t>
  </si>
  <si>
    <t>فهرست بها واحد پایه رشته راه و باند سال 1404    فصل1- فصل 3-فصل14</t>
  </si>
  <si>
    <t>راه و باند</t>
  </si>
  <si>
    <t>ابنيه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</si>
</sst>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 #,##0.00_-_ ;_ * #,##0.00\-_ ;_ * &quot;-&quot;??_-_ ;_ @_ "/>
    <numFmt numFmtId="165" formatCode="#,##0.0"/>
  </numFmts>
  <fonts count="10" x14ac:knownFonts="1">
    <font>
      <sz val="10"/>
      <color indexed="8"/>
      <name val="ARIAL"/>
      <charset val="1"/>
    </font>
    <font>
      <sz val="12"/>
      <name val="B Nazanin"/>
      <charset val="178"/>
    </font>
    <font>
      <b/>
      <sz val="12"/>
      <color indexed="8"/>
      <name val="B Nazanin"/>
      <charset val="178"/>
    </font>
    <font>
      <sz val="12"/>
      <color theme="1"/>
      <name val="B Nazanin"/>
      <charset val="178"/>
    </font>
    <font>
      <sz val="11"/>
      <color theme="1"/>
      <name val="Calibri"/>
      <family val="2"/>
      <scheme val="minor"/>
    </font>
    <font>
      <u/>
      <sz val="11"/>
      <color theme="10"/>
      <name val="Calibri"/>
      <family val="2"/>
      <scheme val="minor"/>
    </font>
    <font>
      <sz val="12"/>
      <color indexed="8"/>
      <name val="Arial"/>
      <family val="2"/>
    </font>
    <font>
      <sz val="10"/>
      <color indexed="8"/>
      <name val="Arial"/>
      <family val="2"/>
    </font>
    <font>
      <sz val="10"/>
      <color rgb="FFFF0000"/>
      <name val="Arial"/>
      <family val="2"/>
    </font>
    <font>
      <sz val="10"/>
      <color indexed="8"/>
      <name val="ARIAL"/>
      <charset val="1"/>
    </font>
  </fonts>
  <fills count="1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EEC8E9"/>
        <bgColor indexed="64"/>
      </patternFill>
    </fill>
    <fill>
      <patternFill patternType="solid">
        <fgColor rgb="FFEDEB95"/>
        <bgColor indexed="64"/>
      </patternFill>
    </fill>
    <fill>
      <patternFill patternType="solid">
        <fgColor rgb="FF74BCBA"/>
        <bgColor indexed="64"/>
      </patternFill>
    </fill>
    <fill>
      <patternFill patternType="solid">
        <fgColor rgb="FFB2E2EC"/>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top"/>
    </xf>
    <xf numFmtId="0" fontId="4" fillId="0" borderId="0"/>
    <xf numFmtId="0" fontId="5" fillId="0" borderId="0" applyNumberFormat="0" applyFill="0" applyBorder="0" applyAlignment="0" applyProtection="0"/>
    <xf numFmtId="164" fontId="4" fillId="0" borderId="0" applyFont="0" applyFill="0" applyBorder="0" applyAlignment="0" applyProtection="0"/>
    <xf numFmtId="43" fontId="9" fillId="0" borderId="0" applyFont="0" applyFill="0" applyBorder="0" applyAlignment="0" applyProtection="0"/>
  </cellStyleXfs>
  <cellXfs count="100">
    <xf numFmtId="0" fontId="0" fillId="0" borderId="0" xfId="0">
      <alignment vertical="top"/>
    </xf>
    <xf numFmtId="0" fontId="6" fillId="0" borderId="0" xfId="0" applyFont="1">
      <alignment vertical="top"/>
    </xf>
    <xf numFmtId="0" fontId="6" fillId="0" borderId="0" xfId="0" applyFont="1" applyAlignment="1">
      <alignment horizontal="right" vertical="top" wrapText="1"/>
    </xf>
    <xf numFmtId="3" fontId="6" fillId="0" borderId="0" xfId="0" applyNumberFormat="1" applyFont="1">
      <alignment vertical="top"/>
    </xf>
    <xf numFmtId="0" fontId="6" fillId="4" borderId="3" xfId="0" applyFont="1" applyFill="1" applyBorder="1" applyAlignment="1">
      <alignment horizontal="center" vertical="top"/>
    </xf>
    <xf numFmtId="0" fontId="6" fillId="4" borderId="6" xfId="0" applyFont="1" applyFill="1" applyBorder="1" applyAlignment="1">
      <alignment horizontal="center" vertical="top"/>
    </xf>
    <xf numFmtId="0" fontId="6" fillId="4" borderId="11" xfId="0" applyFont="1" applyFill="1" applyBorder="1" applyAlignment="1">
      <alignment horizontal="center" vertical="top"/>
    </xf>
    <xf numFmtId="165" fontId="3" fillId="0" borderId="12" xfId="0" applyNumberFormat="1" applyFont="1" applyBorder="1" applyAlignment="1">
      <alignment horizontal="center" vertical="center"/>
    </xf>
    <xf numFmtId="0" fontId="0" fillId="0" borderId="1" xfId="0" applyBorder="1" applyAlignment="1">
      <alignment horizontal="center" vertical="top"/>
    </xf>
    <xf numFmtId="0" fontId="0" fillId="0" borderId="8" xfId="0" applyBorder="1" applyAlignment="1">
      <alignment horizontal="center" vertical="top"/>
    </xf>
    <xf numFmtId="0" fontId="7" fillId="10" borderId="3" xfId="0" applyFont="1" applyFill="1" applyBorder="1" applyAlignment="1">
      <alignment horizontal="center" vertical="top"/>
    </xf>
    <xf numFmtId="0" fontId="0" fillId="8" borderId="3" xfId="0" applyFill="1" applyBorder="1" applyAlignment="1">
      <alignment horizontal="center" vertical="top"/>
    </xf>
    <xf numFmtId="0" fontId="0" fillId="7" borderId="3" xfId="0" applyFill="1" applyBorder="1" applyAlignment="1">
      <alignment horizontal="center" vertical="top"/>
    </xf>
    <xf numFmtId="0" fontId="0" fillId="6" borderId="3" xfId="0" applyFill="1" applyBorder="1" applyAlignment="1">
      <alignment horizontal="center" vertical="top"/>
    </xf>
    <xf numFmtId="0" fontId="0" fillId="5" borderId="3" xfId="0" applyFill="1" applyBorder="1" applyAlignment="1">
      <alignment horizontal="center" vertical="top"/>
    </xf>
    <xf numFmtId="0" fontId="7" fillId="9" borderId="6" xfId="0" applyFont="1" applyFill="1" applyBorder="1" applyAlignment="1">
      <alignment horizontal="center" vertical="top"/>
    </xf>
    <xf numFmtId="3" fontId="8" fillId="0" borderId="1" xfId="0" applyNumberFormat="1" applyFont="1" applyBorder="1" applyAlignment="1">
      <alignment horizontal="center" vertical="top"/>
    </xf>
    <xf numFmtId="3" fontId="8" fillId="0" borderId="8" xfId="0" applyNumberFormat="1" applyFont="1" applyBorder="1" applyAlignment="1">
      <alignment horizontal="center" vertical="top"/>
    </xf>
    <xf numFmtId="3" fontId="8" fillId="0" borderId="4" xfId="0" applyNumberFormat="1" applyFont="1" applyBorder="1" applyAlignment="1">
      <alignment horizontal="center" vertical="top"/>
    </xf>
    <xf numFmtId="3" fontId="8" fillId="0" borderId="9" xfId="0" applyNumberFormat="1" applyFont="1" applyBorder="1" applyAlignment="1">
      <alignment horizontal="center" vertical="top"/>
    </xf>
    <xf numFmtId="0" fontId="7" fillId="11" borderId="2" xfId="0" applyFont="1" applyFill="1" applyBorder="1">
      <alignment vertical="top"/>
    </xf>
    <xf numFmtId="0" fontId="0" fillId="11" borderId="5" xfId="0" applyFill="1" applyBorder="1">
      <alignment vertical="top"/>
    </xf>
    <xf numFmtId="0" fontId="0" fillId="11" borderId="7" xfId="0" applyFill="1" applyBorder="1">
      <alignment vertical="top"/>
    </xf>
    <xf numFmtId="0" fontId="7" fillId="3" borderId="3" xfId="0" applyFont="1" applyFill="1" applyBorder="1" applyAlignment="1">
      <alignment horizontal="center" vertical="top"/>
    </xf>
    <xf numFmtId="0" fontId="7" fillId="12" borderId="3" xfId="0" applyFont="1" applyFill="1" applyBorder="1" applyAlignment="1">
      <alignment horizontal="center" vertical="top"/>
    </xf>
    <xf numFmtId="4" fontId="3" fillId="0" borderId="8" xfId="0" applyNumberFormat="1" applyFont="1" applyBorder="1" applyAlignment="1">
      <alignment horizontal="center" vertical="center"/>
    </xf>
    <xf numFmtId="0" fontId="1" fillId="2" borderId="0" xfId="0" applyFont="1" applyFill="1" applyAlignment="1">
      <alignment horizontal="center" vertical="center"/>
    </xf>
    <xf numFmtId="165" fontId="3" fillId="0" borderId="8" xfId="0" applyNumberFormat="1" applyFont="1" applyBorder="1" applyAlignment="1">
      <alignment horizontal="center" vertical="center"/>
    </xf>
    <xf numFmtId="0" fontId="1" fillId="2" borderId="1" xfId="0" applyFont="1" applyFill="1" applyBorder="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right" vertical="center" wrapText="1"/>
    </xf>
    <xf numFmtId="3" fontId="2" fillId="3" borderId="1" xfId="0" applyNumberFormat="1" applyFont="1" applyFill="1" applyBorder="1" applyAlignment="1">
      <alignment horizontal="center" vertical="center"/>
    </xf>
    <xf numFmtId="0" fontId="1" fillId="2" borderId="5" xfId="0" applyFont="1" applyFill="1" applyBorder="1" applyAlignment="1">
      <alignment horizontal="right" vertical="center"/>
    </xf>
    <xf numFmtId="0" fontId="2" fillId="3" borderId="5" xfId="0" applyFont="1" applyFill="1" applyBorder="1" applyAlignment="1">
      <alignment horizontal="center" vertical="center"/>
    </xf>
    <xf numFmtId="3" fontId="2" fillId="3" borderId="4" xfId="0" applyNumberFormat="1" applyFont="1" applyFill="1" applyBorder="1" applyAlignment="1">
      <alignment horizontal="center" vertical="center"/>
    </xf>
    <xf numFmtId="0" fontId="6" fillId="13" borderId="18" xfId="0" applyFont="1" applyFill="1" applyBorder="1" applyAlignment="1">
      <alignment horizontal="center" vertical="top"/>
    </xf>
    <xf numFmtId="3" fontId="1" fillId="13" borderId="19" xfId="0" applyNumberFormat="1" applyFont="1" applyFill="1" applyBorder="1" applyAlignment="1">
      <alignment horizontal="center" vertical="center"/>
    </xf>
    <xf numFmtId="43" fontId="3" fillId="0" borderId="9" xfId="4" applyFont="1" applyBorder="1" applyAlignment="1">
      <alignment horizontal="center"/>
    </xf>
    <xf numFmtId="49" fontId="3" fillId="14" borderId="5" xfId="0" applyNumberFormat="1" applyFont="1" applyFill="1" applyBorder="1" applyAlignment="1">
      <alignment horizontal="center" vertical="center"/>
    </xf>
    <xf numFmtId="0" fontId="3" fillId="14" borderId="1" xfId="0" applyFont="1" applyFill="1" applyBorder="1" applyAlignment="1">
      <alignment horizontal="right" vertical="center" wrapText="1"/>
    </xf>
    <xf numFmtId="0" fontId="3" fillId="14" borderId="1" xfId="0" applyFont="1" applyFill="1" applyBorder="1" applyAlignment="1">
      <alignment horizontal="center" vertical="center"/>
    </xf>
    <xf numFmtId="3" fontId="3" fillId="14" borderId="1" xfId="0" applyNumberFormat="1" applyFont="1" applyFill="1" applyBorder="1" applyAlignment="1">
      <alignment horizontal="center" vertical="center"/>
    </xf>
    <xf numFmtId="3" fontId="3" fillId="14" borderId="4" xfId="0" applyNumberFormat="1" applyFont="1" applyFill="1" applyBorder="1" applyAlignment="1">
      <alignment horizontal="center" vertical="center"/>
    </xf>
    <xf numFmtId="3" fontId="3" fillId="14" borderId="1" xfId="0" applyNumberFormat="1" applyFont="1" applyFill="1" applyBorder="1" applyAlignment="1">
      <alignment horizontal="center" vertical="center" wrapText="1"/>
    </xf>
    <xf numFmtId="1" fontId="3" fillId="14" borderId="1" xfId="0" applyNumberFormat="1" applyFont="1" applyFill="1" applyBorder="1" applyAlignment="1">
      <alignment horizontal="center" vertical="center"/>
    </xf>
    <xf numFmtId="49" fontId="3" fillId="9" borderId="5" xfId="0" applyNumberFormat="1" applyFont="1" applyFill="1" applyBorder="1" applyAlignment="1">
      <alignment horizontal="center" vertical="center"/>
    </xf>
    <xf numFmtId="0" fontId="3" fillId="9" borderId="1" xfId="0" applyFont="1" applyFill="1" applyBorder="1" applyAlignment="1">
      <alignment horizontal="right" vertical="center" wrapText="1"/>
    </xf>
    <xf numFmtId="0" fontId="3" fillId="9" borderId="1" xfId="0" applyFont="1" applyFill="1" applyBorder="1" applyAlignment="1">
      <alignment horizontal="center" vertical="center"/>
    </xf>
    <xf numFmtId="3" fontId="3" fillId="9" borderId="1" xfId="0" applyNumberFormat="1" applyFont="1" applyFill="1" applyBorder="1" applyAlignment="1">
      <alignment horizontal="center" vertical="center" wrapText="1"/>
    </xf>
    <xf numFmtId="3" fontId="3" fillId="9" borderId="4" xfId="0" applyNumberFormat="1" applyFont="1" applyFill="1" applyBorder="1" applyAlignment="1">
      <alignment horizontal="center" vertical="center"/>
    </xf>
    <xf numFmtId="1" fontId="3" fillId="9" borderId="1" xfId="0" applyNumberFormat="1" applyFont="1" applyFill="1" applyBorder="1" applyAlignment="1">
      <alignment horizontal="center" vertical="center"/>
    </xf>
    <xf numFmtId="49" fontId="3" fillId="9" borderId="7" xfId="0" applyNumberFormat="1" applyFont="1" applyFill="1" applyBorder="1" applyAlignment="1">
      <alignment horizontal="center" vertical="center"/>
    </xf>
    <xf numFmtId="0" fontId="3" fillId="9" borderId="8" xfId="0" applyFont="1" applyFill="1" applyBorder="1" applyAlignment="1">
      <alignment horizontal="right" vertical="center" wrapText="1"/>
    </xf>
    <xf numFmtId="0" fontId="3" fillId="9" borderId="8" xfId="0" applyFont="1" applyFill="1" applyBorder="1" applyAlignment="1">
      <alignment horizontal="center" vertical="center"/>
    </xf>
    <xf numFmtId="3" fontId="3" fillId="9" borderId="8" xfId="0" applyNumberFormat="1" applyFont="1" applyFill="1" applyBorder="1" applyAlignment="1">
      <alignment horizontal="center" vertical="center"/>
    </xf>
    <xf numFmtId="0" fontId="3" fillId="9" borderId="16" xfId="0" applyFont="1" applyFill="1" applyBorder="1" applyAlignment="1">
      <alignment horizontal="center" vertical="center"/>
    </xf>
    <xf numFmtId="3" fontId="3" fillId="9" borderId="17" xfId="0" applyNumberFormat="1" applyFont="1" applyFill="1" applyBorder="1" applyAlignment="1">
      <alignment horizontal="center" vertical="center"/>
    </xf>
    <xf numFmtId="0" fontId="0" fillId="0" borderId="2" xfId="0" applyBorder="1">
      <alignment vertical="top"/>
    </xf>
    <xf numFmtId="0" fontId="0" fillId="0" borderId="3" xfId="0" applyBorder="1">
      <alignment vertical="top"/>
    </xf>
    <xf numFmtId="0" fontId="0" fillId="0" borderId="6" xfId="0" applyBorder="1">
      <alignment vertical="top"/>
    </xf>
    <xf numFmtId="0" fontId="0" fillId="0" borderId="7" xfId="0" applyBorder="1">
      <alignment vertical="top"/>
    </xf>
    <xf numFmtId="0" fontId="0" fillId="0" borderId="8" xfId="0" applyBorder="1">
      <alignment vertical="top"/>
    </xf>
    <xf numFmtId="0" fontId="0" fillId="0" borderId="9" xfId="0" applyBorder="1">
      <alignment vertical="top"/>
    </xf>
    <xf numFmtId="0" fontId="0" fillId="0" borderId="10" xfId="0" applyBorder="1">
      <alignment vertical="top"/>
    </xf>
    <xf numFmtId="0" fontId="2" fillId="3" borderId="3" xfId="0" applyFont="1" applyFill="1" applyBorder="1" applyAlignment="1">
      <alignment horizontal="center" vertical="center"/>
    </xf>
    <xf numFmtId="3" fontId="2" fillId="3" borderId="3" xfId="0" applyNumberFormat="1" applyFont="1" applyFill="1" applyBorder="1" applyAlignment="1">
      <alignment horizontal="center" vertical="center"/>
    </xf>
    <xf numFmtId="3" fontId="2" fillId="3" borderId="6"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0" fillId="0" borderId="7" xfId="0" applyBorder="1" applyAlignment="1">
      <alignment horizontal="center" vertical="top"/>
    </xf>
    <xf numFmtId="3" fontId="3" fillId="0" borderId="9" xfId="0" applyNumberFormat="1" applyFont="1" applyBorder="1" applyAlignment="1">
      <alignment horizontal="center" vertical="center"/>
    </xf>
    <xf numFmtId="0" fontId="3" fillId="14" borderId="1" xfId="0" applyFont="1" applyFill="1" applyBorder="1" applyAlignment="1">
      <alignment horizontal="center" vertical="center" wrapText="1"/>
    </xf>
    <xf numFmtId="0" fontId="0" fillId="0" borderId="20" xfId="0" applyBorder="1">
      <alignment vertical="top"/>
    </xf>
    <xf numFmtId="0" fontId="0" fillId="0" borderId="21" xfId="0" applyBorder="1">
      <alignment vertical="top"/>
    </xf>
    <xf numFmtId="0" fontId="1"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7" fillId="0" borderId="0" xfId="0" applyFont="1" applyAlignment="1">
      <alignment horizontal="center" vertical="top"/>
    </xf>
    <xf numFmtId="0" fontId="7" fillId="0" borderId="15" xfId="0" applyFont="1"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6" fillId="13" borderId="25" xfId="0" applyFont="1" applyFill="1" applyBorder="1" applyAlignment="1">
      <alignment horizontal="center" vertical="top"/>
    </xf>
    <xf numFmtId="3" fontId="1" fillId="13" borderId="26" xfId="0" applyNumberFormat="1" applyFont="1" applyFill="1" applyBorder="1" applyAlignment="1">
      <alignment horizontal="center" vertical="center"/>
    </xf>
    <xf numFmtId="0" fontId="6" fillId="0" borderId="20" xfId="0" applyFont="1" applyBorder="1">
      <alignment vertical="top"/>
    </xf>
    <xf numFmtId="0" fontId="6" fillId="0" borderId="0" xfId="0" applyFont="1" applyBorder="1" applyAlignment="1">
      <alignment horizontal="right" vertical="top" wrapText="1"/>
    </xf>
    <xf numFmtId="0" fontId="6" fillId="0" borderId="0" xfId="0" applyFont="1" applyBorder="1">
      <alignment vertical="top"/>
    </xf>
    <xf numFmtId="3" fontId="6" fillId="0" borderId="0" xfId="0" applyNumberFormat="1" applyFont="1" applyBorder="1">
      <alignment vertical="top"/>
    </xf>
    <xf numFmtId="3" fontId="6" fillId="0" borderId="21" xfId="0" applyNumberFormat="1" applyFont="1" applyBorder="1">
      <alignment vertical="top"/>
    </xf>
    <xf numFmtId="3" fontId="3" fillId="9" borderId="8" xfId="0" applyNumberFormat="1" applyFont="1" applyFill="1" applyBorder="1" applyAlignment="1">
      <alignment horizontal="center" vertical="center" wrapText="1"/>
    </xf>
    <xf numFmtId="3" fontId="3" fillId="9" borderId="9" xfId="0" applyNumberFormat="1" applyFont="1" applyFill="1" applyBorder="1" applyAlignment="1">
      <alignment horizontal="center" vertical="center"/>
    </xf>
    <xf numFmtId="43" fontId="3" fillId="9" borderId="1" xfId="0" applyNumberFormat="1" applyFont="1" applyFill="1"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vertical="center"/>
    </xf>
    <xf numFmtId="0" fontId="0" fillId="15" borderId="15" xfId="0" applyFill="1" applyBorder="1" applyAlignment="1">
      <alignment horizontal="center" vertical="top"/>
    </xf>
    <xf numFmtId="0" fontId="0" fillId="15" borderId="13" xfId="0" applyFill="1" applyBorder="1" applyAlignment="1">
      <alignment horizontal="center" vertical="top"/>
    </xf>
    <xf numFmtId="0" fontId="0" fillId="15" borderId="14" xfId="0" applyFill="1" applyBorder="1" applyAlignment="1">
      <alignment horizontal="center" vertical="top"/>
    </xf>
  </cellXfs>
  <cellStyles count="5">
    <cellStyle name="Comma" xfId="4" builtinId="3"/>
    <cellStyle name="Comma 2" xfId="3" xr:uid="{2261DAF2-8808-4334-897D-D4D16C601072}"/>
    <cellStyle name="Hyperlink 2" xfId="2" xr:uid="{20FACB23-FEBA-4E2A-97C6-991897FF81A6}"/>
    <cellStyle name="Normal" xfId="0" builtinId="0"/>
    <cellStyle name="Normal 2" xfId="1" xr:uid="{9C11FF11-3B2F-4D60-8610-60135C92AB53}"/>
  </cellStyles>
  <dxfs count="0"/>
  <tableStyles count="0" defaultTableStyle="TableStyleMedium2" defaultPivotStyle="PivotStyleLight16"/>
  <colors>
    <mruColors>
      <color rgb="FFEEC8E9"/>
      <color rgb="FFB2E2EC"/>
      <color rgb="FF74BCBA"/>
      <color rgb="FFEDEB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3F17-4878-42D0-8E17-031649839DC5}">
  <dimension ref="C2:L31"/>
  <sheetViews>
    <sheetView rightToLeft="1" tabSelected="1" zoomScaleNormal="100" workbookViewId="0">
      <selection activeCell="I13" sqref="I13"/>
    </sheetView>
  </sheetViews>
  <sheetFormatPr defaultRowHeight="13.2" x14ac:dyDescent="0.25"/>
  <cols>
    <col min="3" max="3" width="14.21875" bestFit="1" customWidth="1"/>
    <col min="4" max="4" width="17.88671875" bestFit="1" customWidth="1"/>
    <col min="5" max="5" width="13.88671875" bestFit="1" customWidth="1"/>
    <col min="6" max="6" width="11.44140625" bestFit="1" customWidth="1"/>
    <col min="7" max="7" width="11.88671875" bestFit="1" customWidth="1"/>
    <col min="8" max="8" width="14.21875" bestFit="1" customWidth="1"/>
    <col min="9" max="9" width="11.21875" bestFit="1" customWidth="1"/>
    <col min="10" max="10" width="8.88671875" bestFit="1" customWidth="1"/>
    <col min="11" max="11" width="21.21875" customWidth="1"/>
    <col min="12" max="12" width="13.77734375" bestFit="1" customWidth="1"/>
  </cols>
  <sheetData>
    <row r="2" spans="3:12" ht="13.8" thickBot="1" x14ac:dyDescent="0.3"/>
    <row r="3" spans="3:12" ht="13.8" thickBot="1" x14ac:dyDescent="0.3">
      <c r="C3" s="97" t="s">
        <v>83</v>
      </c>
      <c r="D3" s="98"/>
      <c r="E3" s="98"/>
      <c r="F3" s="98"/>
      <c r="G3" s="98"/>
      <c r="H3" s="98"/>
      <c r="I3" s="98"/>
      <c r="J3" s="98"/>
      <c r="K3" s="98"/>
      <c r="L3" s="99"/>
    </row>
    <row r="4" spans="3:12" x14ac:dyDescent="0.25">
      <c r="C4" s="20" t="s">
        <v>28</v>
      </c>
      <c r="D4" s="10" t="s">
        <v>30</v>
      </c>
      <c r="E4" s="11" t="s">
        <v>20</v>
      </c>
      <c r="F4" s="12" t="s">
        <v>19</v>
      </c>
      <c r="G4" s="13" t="s">
        <v>18</v>
      </c>
      <c r="H4" s="23" t="s">
        <v>38</v>
      </c>
      <c r="I4" s="24" t="s">
        <v>31</v>
      </c>
      <c r="J4" s="14" t="s">
        <v>21</v>
      </c>
      <c r="K4" s="15" t="s">
        <v>29</v>
      </c>
      <c r="L4" s="93" t="s">
        <v>67</v>
      </c>
    </row>
    <row r="5" spans="3:12" x14ac:dyDescent="0.25">
      <c r="C5" s="21" t="s">
        <v>22</v>
      </c>
      <c r="D5" s="16">
        <f>'طرح ۱'!F14</f>
        <v>1334527200000</v>
      </c>
      <c r="E5" s="8">
        <v>1.04</v>
      </c>
      <c r="F5" s="8">
        <v>1.04</v>
      </c>
      <c r="G5" s="8">
        <v>1.41</v>
      </c>
      <c r="H5" s="8">
        <f>1.09*1.09*1.09*1.09</f>
        <v>1.4115816100000003</v>
      </c>
      <c r="I5" s="8">
        <v>1</v>
      </c>
      <c r="J5" s="8">
        <v>1.6</v>
      </c>
      <c r="K5" s="18">
        <f>J5*H5*G5*F5*E5*I5*D5</f>
        <v>4596626278645.293</v>
      </c>
      <c r="L5" s="94"/>
    </row>
    <row r="6" spans="3:12" x14ac:dyDescent="0.25">
      <c r="C6" s="21" t="s">
        <v>23</v>
      </c>
      <c r="D6" s="16">
        <f>'طرح 2'!F14</f>
        <v>1413950400000</v>
      </c>
      <c r="E6" s="8">
        <v>1.04</v>
      </c>
      <c r="F6" s="8">
        <v>1.04</v>
      </c>
      <c r="G6" s="8">
        <v>1.41</v>
      </c>
      <c r="H6" s="8">
        <f>1.09*1.09*1.09*1.09</f>
        <v>1.4115816100000003</v>
      </c>
      <c r="I6" s="8">
        <v>1</v>
      </c>
      <c r="J6" s="8">
        <v>1.6</v>
      </c>
      <c r="K6" s="18">
        <f t="shared" ref="K6:K7" si="0">J6*H6*G6*F6*E6*I6*D6</f>
        <v>4870190405516.668</v>
      </c>
      <c r="L6" s="94"/>
    </row>
    <row r="7" spans="3:12" ht="13.8" thickBot="1" x14ac:dyDescent="0.3">
      <c r="C7" s="22" t="s">
        <v>24</v>
      </c>
      <c r="D7" s="17">
        <f>'طرح 3'!F14</f>
        <v>3242800800000</v>
      </c>
      <c r="E7" s="9">
        <v>1.04</v>
      </c>
      <c r="F7" s="9">
        <v>1.04</v>
      </c>
      <c r="G7" s="9">
        <v>1.41</v>
      </c>
      <c r="H7" s="9">
        <f>1.09*1.09*1.09*1.09</f>
        <v>1.4115816100000003</v>
      </c>
      <c r="I7" s="9">
        <v>1</v>
      </c>
      <c r="J7" s="9">
        <v>1.6</v>
      </c>
      <c r="K7" s="19">
        <f t="shared" si="0"/>
        <v>11169456399009.311</v>
      </c>
      <c r="L7" s="95"/>
    </row>
    <row r="8" spans="3:12" x14ac:dyDescent="0.25">
      <c r="C8" s="71"/>
      <c r="K8" s="72"/>
      <c r="L8" s="96"/>
    </row>
    <row r="9" spans="3:12" ht="13.8" thickBot="1" x14ac:dyDescent="0.3">
      <c r="C9" s="71"/>
      <c r="K9" s="72"/>
      <c r="L9" s="96"/>
    </row>
    <row r="10" spans="3:12" x14ac:dyDescent="0.25">
      <c r="C10" s="20" t="s">
        <v>28</v>
      </c>
      <c r="D10" s="10" t="s">
        <v>30</v>
      </c>
      <c r="E10" s="11" t="s">
        <v>20</v>
      </c>
      <c r="F10" s="12" t="s">
        <v>19</v>
      </c>
      <c r="G10" s="13" t="s">
        <v>18</v>
      </c>
      <c r="H10" s="23" t="s">
        <v>38</v>
      </c>
      <c r="I10" s="24" t="s">
        <v>31</v>
      </c>
      <c r="J10" s="14" t="s">
        <v>21</v>
      </c>
      <c r="K10" s="15" t="s">
        <v>29</v>
      </c>
      <c r="L10" s="93" t="s">
        <v>68</v>
      </c>
    </row>
    <row r="11" spans="3:12" ht="13.8" thickBot="1" x14ac:dyDescent="0.3">
      <c r="C11" s="63" t="s">
        <v>56</v>
      </c>
      <c r="D11" s="17">
        <f>'سيلبند و كانال بيروني'!I11</f>
        <v>51418950000</v>
      </c>
      <c r="E11" s="9">
        <v>1.04</v>
      </c>
      <c r="F11" s="9">
        <v>1.04</v>
      </c>
      <c r="G11" s="9">
        <v>1.41</v>
      </c>
      <c r="H11" s="9">
        <f>1.09*1.09*1.09*1.09</f>
        <v>1.4115816100000003</v>
      </c>
      <c r="I11" s="9">
        <v>1.3</v>
      </c>
      <c r="J11" s="9">
        <v>1.6</v>
      </c>
      <c r="K11" s="19">
        <f t="shared" ref="K11" si="1">J11*H11*G11*F11*E11*I11*D11</f>
        <v>230238698639.82761</v>
      </c>
      <c r="L11" s="95"/>
    </row>
    <row r="12" spans="3:12" x14ac:dyDescent="0.25">
      <c r="C12" s="71"/>
      <c r="K12" s="72"/>
      <c r="L12" s="96"/>
    </row>
    <row r="13" spans="3:12" ht="13.8" thickBot="1" x14ac:dyDescent="0.3">
      <c r="C13" s="71"/>
      <c r="K13" s="72"/>
      <c r="L13" s="96"/>
    </row>
    <row r="14" spans="3:12" x14ac:dyDescent="0.25">
      <c r="C14" s="20" t="s">
        <v>28</v>
      </c>
      <c r="D14" s="10" t="s">
        <v>30</v>
      </c>
      <c r="E14" s="11" t="s">
        <v>20</v>
      </c>
      <c r="F14" s="12" t="s">
        <v>19</v>
      </c>
      <c r="G14" s="13" t="s">
        <v>18</v>
      </c>
      <c r="H14" s="23" t="s">
        <v>38</v>
      </c>
      <c r="I14" s="24" t="s">
        <v>31</v>
      </c>
      <c r="J14" s="14" t="s">
        <v>21</v>
      </c>
      <c r="K14" s="15" t="s">
        <v>29</v>
      </c>
      <c r="L14" s="93" t="s">
        <v>69</v>
      </c>
    </row>
    <row r="15" spans="3:12" ht="13.8" thickBot="1" x14ac:dyDescent="0.3">
      <c r="C15" s="63" t="s">
        <v>61</v>
      </c>
      <c r="D15" s="17">
        <f>گراول!H10</f>
        <v>2520000000000</v>
      </c>
      <c r="E15" s="9">
        <v>1</v>
      </c>
      <c r="F15" s="9">
        <v>1</v>
      </c>
      <c r="G15" s="9">
        <v>1.41</v>
      </c>
      <c r="H15" s="9">
        <v>1</v>
      </c>
      <c r="I15" s="9">
        <v>1.3</v>
      </c>
      <c r="J15" s="9">
        <v>1</v>
      </c>
      <c r="K15" s="19">
        <f t="shared" ref="K15" si="2">J15*H15*G15*F15*E15*I15*D15</f>
        <v>4619160000000</v>
      </c>
      <c r="L15" s="95"/>
    </row>
    <row r="18" spans="3:12" ht="13.8" thickBot="1" x14ac:dyDescent="0.3"/>
    <row r="19" spans="3:12" ht="13.8" thickBot="1" x14ac:dyDescent="0.3">
      <c r="C19" s="97" t="s">
        <v>82</v>
      </c>
      <c r="D19" s="98"/>
      <c r="E19" s="98"/>
      <c r="F19" s="98"/>
      <c r="G19" s="98"/>
      <c r="H19" s="98"/>
      <c r="I19" s="98"/>
      <c r="J19" s="98"/>
      <c r="K19" s="98"/>
      <c r="L19" s="99"/>
    </row>
    <row r="20" spans="3:12" x14ac:dyDescent="0.25">
      <c r="C20" s="20" t="s">
        <v>28</v>
      </c>
      <c r="D20" s="10" t="s">
        <v>30</v>
      </c>
      <c r="E20" s="11" t="s">
        <v>20</v>
      </c>
      <c r="F20" s="12" t="s">
        <v>19</v>
      </c>
      <c r="G20" s="13" t="s">
        <v>18</v>
      </c>
      <c r="H20" s="23" t="s">
        <v>38</v>
      </c>
      <c r="I20" s="24" t="s">
        <v>31</v>
      </c>
      <c r="J20" s="14" t="s">
        <v>21</v>
      </c>
      <c r="K20" s="15" t="s">
        <v>29</v>
      </c>
      <c r="L20" s="93" t="s">
        <v>82</v>
      </c>
    </row>
    <row r="21" spans="3:12" x14ac:dyDescent="0.25">
      <c r="C21" s="21" t="s">
        <v>22</v>
      </c>
      <c r="D21" s="16">
        <f>'طرح ۱'!F30</f>
        <v>994591800000</v>
      </c>
      <c r="E21" s="8">
        <v>1.04</v>
      </c>
      <c r="F21" s="8">
        <v>1.04</v>
      </c>
      <c r="G21" s="8">
        <v>1.41</v>
      </c>
      <c r="H21" s="8">
        <f>1.09*1.09*1.09*1.09</f>
        <v>1.4115816100000003</v>
      </c>
      <c r="I21" s="8">
        <v>1</v>
      </c>
      <c r="J21" s="8">
        <v>1.6</v>
      </c>
      <c r="K21" s="18">
        <f>J21*H21*G21*F21*E21*I21*D21</f>
        <v>3425757679877.2808</v>
      </c>
      <c r="L21" s="94"/>
    </row>
    <row r="22" spans="3:12" x14ac:dyDescent="0.25">
      <c r="C22" s="21" t="s">
        <v>23</v>
      </c>
      <c r="D22" s="16">
        <f>'طرح 2'!F30</f>
        <v>1059796800000</v>
      </c>
      <c r="E22" s="8">
        <v>1.04</v>
      </c>
      <c r="F22" s="8">
        <v>1.04</v>
      </c>
      <c r="G22" s="8">
        <v>1.41</v>
      </c>
      <c r="H22" s="8">
        <f>1.09*1.09*1.09*1.09</f>
        <v>1.4115816100000003</v>
      </c>
      <c r="I22" s="8">
        <v>1</v>
      </c>
      <c r="J22" s="8">
        <v>1.6</v>
      </c>
      <c r="K22" s="18">
        <f t="shared" ref="K22:K23" si="3">J22*H22*G22*F22*E22*I22*D22</f>
        <v>3650348843323.8301</v>
      </c>
      <c r="L22" s="94"/>
    </row>
    <row r="23" spans="3:12" ht="13.8" thickBot="1" x14ac:dyDescent="0.3">
      <c r="C23" s="22" t="s">
        <v>24</v>
      </c>
      <c r="D23" s="17">
        <f>'طرح 3'!F30</f>
        <v>2425921200000</v>
      </c>
      <c r="E23" s="9">
        <v>1.04</v>
      </c>
      <c r="F23" s="9">
        <v>1.04</v>
      </c>
      <c r="G23" s="9">
        <v>1.41</v>
      </c>
      <c r="H23" s="9">
        <f>1.09*1.09*1.09*1.09</f>
        <v>1.4115816100000003</v>
      </c>
      <c r="I23" s="9">
        <v>1</v>
      </c>
      <c r="J23" s="9">
        <v>1.6</v>
      </c>
      <c r="K23" s="19">
        <f t="shared" si="3"/>
        <v>8355808062842.5732</v>
      </c>
      <c r="L23" s="95"/>
    </row>
    <row r="24" spans="3:12" x14ac:dyDescent="0.25">
      <c r="C24" s="71"/>
      <c r="K24" s="72"/>
      <c r="L24" s="96"/>
    </row>
    <row r="25" spans="3:12" ht="13.8" thickBot="1" x14ac:dyDescent="0.3">
      <c r="C25" s="71"/>
      <c r="K25" s="72"/>
      <c r="L25" s="96"/>
    </row>
    <row r="26" spans="3:12" x14ac:dyDescent="0.25">
      <c r="C26" s="20" t="s">
        <v>28</v>
      </c>
      <c r="D26" s="10" t="s">
        <v>30</v>
      </c>
      <c r="E26" s="11" t="s">
        <v>20</v>
      </c>
      <c r="F26" s="12" t="s">
        <v>19</v>
      </c>
      <c r="G26" s="13" t="s">
        <v>18</v>
      </c>
      <c r="H26" s="23" t="s">
        <v>38</v>
      </c>
      <c r="I26" s="24" t="s">
        <v>31</v>
      </c>
      <c r="J26" s="14" t="s">
        <v>21</v>
      </c>
      <c r="K26" s="15" t="s">
        <v>29</v>
      </c>
      <c r="L26" s="93" t="s">
        <v>68</v>
      </c>
    </row>
    <row r="27" spans="3:12" ht="13.8" thickBot="1" x14ac:dyDescent="0.3">
      <c r="C27" s="63" t="s">
        <v>56</v>
      </c>
      <c r="D27" s="17">
        <f>'سيلبند و كانال بيروني'!I11</f>
        <v>51418950000</v>
      </c>
      <c r="E27" s="9">
        <v>1.04</v>
      </c>
      <c r="F27" s="9">
        <v>1.04</v>
      </c>
      <c r="G27" s="9">
        <v>1.41</v>
      </c>
      <c r="H27" s="9">
        <f>1.09*1.09*1.09*1.09</f>
        <v>1.4115816100000003</v>
      </c>
      <c r="I27" s="9">
        <v>1.3</v>
      </c>
      <c r="J27" s="9">
        <v>1.6</v>
      </c>
      <c r="K27" s="19">
        <f t="shared" ref="K27" si="4">J27*H27*G27*F27*E27*I27*D27</f>
        <v>230238698639.82761</v>
      </c>
      <c r="L27" s="95"/>
    </row>
    <row r="28" spans="3:12" x14ac:dyDescent="0.25">
      <c r="C28" s="71"/>
      <c r="K28" s="72"/>
      <c r="L28" s="96"/>
    </row>
    <row r="29" spans="3:12" ht="13.8" thickBot="1" x14ac:dyDescent="0.3">
      <c r="C29" s="71"/>
      <c r="K29" s="72"/>
      <c r="L29" s="96"/>
    </row>
    <row r="30" spans="3:12" x14ac:dyDescent="0.25">
      <c r="C30" s="20" t="s">
        <v>28</v>
      </c>
      <c r="D30" s="10" t="s">
        <v>30</v>
      </c>
      <c r="E30" s="11" t="s">
        <v>20</v>
      </c>
      <c r="F30" s="12" t="s">
        <v>19</v>
      </c>
      <c r="G30" s="13" t="s">
        <v>18</v>
      </c>
      <c r="H30" s="23" t="s">
        <v>38</v>
      </c>
      <c r="I30" s="24" t="s">
        <v>31</v>
      </c>
      <c r="J30" s="14" t="s">
        <v>21</v>
      </c>
      <c r="K30" s="15" t="s">
        <v>29</v>
      </c>
      <c r="L30" s="93" t="s">
        <v>69</v>
      </c>
    </row>
    <row r="31" spans="3:12" ht="13.8" thickBot="1" x14ac:dyDescent="0.3">
      <c r="C31" s="63" t="s">
        <v>61</v>
      </c>
      <c r="D31" s="17">
        <f>گراول!H10</f>
        <v>2520000000000</v>
      </c>
      <c r="E31" s="9">
        <v>1</v>
      </c>
      <c r="F31" s="9">
        <v>1</v>
      </c>
      <c r="G31" s="9">
        <v>1.41</v>
      </c>
      <c r="H31" s="9">
        <v>1</v>
      </c>
      <c r="I31" s="9">
        <v>1.3</v>
      </c>
      <c r="J31" s="9">
        <v>1</v>
      </c>
      <c r="K31" s="19">
        <f t="shared" ref="K31" si="5">J31*H31*G31*F31*E31*I31*D31</f>
        <v>4619160000000</v>
      </c>
      <c r="L31" s="95"/>
    </row>
  </sheetData>
  <mergeCells count="8">
    <mergeCell ref="L30:L31"/>
    <mergeCell ref="C19:L19"/>
    <mergeCell ref="C3:L3"/>
    <mergeCell ref="L14:L15"/>
    <mergeCell ref="L10:L11"/>
    <mergeCell ref="L4:L7"/>
    <mergeCell ref="L20:L23"/>
    <mergeCell ref="L26:L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E15E6-C1D6-4E18-9468-42F8A747EACF}">
  <sheetPr>
    <pageSetUpPr fitToPage="1"/>
  </sheetPr>
  <dimension ref="A1:K30"/>
  <sheetViews>
    <sheetView rightToLeft="1" zoomScale="80" zoomScaleNormal="80" workbookViewId="0">
      <pane ySplit="4" topLeftCell="A11" activePane="bottomLeft" state="frozen"/>
      <selection pane="bottomLeft" activeCell="B16" sqref="B16"/>
    </sheetView>
  </sheetViews>
  <sheetFormatPr defaultRowHeight="15" x14ac:dyDescent="0.25"/>
  <cols>
    <col min="1" max="1" width="15.77734375" style="1" customWidth="1"/>
    <col min="2" max="2" width="65.77734375" style="2" customWidth="1"/>
    <col min="3" max="3" width="20.77734375" style="1" customWidth="1"/>
    <col min="4" max="4" width="23.77734375" style="3" customWidth="1"/>
    <col min="5" max="5" width="23.109375" style="1" bestFit="1" customWidth="1"/>
    <col min="6" max="6" width="22.109375" style="3" customWidth="1"/>
    <col min="7" max="7" width="11.44140625" style="1" bestFit="1" customWidth="1"/>
    <col min="8" max="8" width="11.44140625" style="1" customWidth="1"/>
    <col min="9" max="9" width="10.6640625" style="1" bestFit="1" customWidth="1"/>
    <col min="10" max="10" width="17.33203125" style="1" bestFit="1" customWidth="1"/>
    <col min="11" max="11" width="19.109375" style="1" bestFit="1" customWidth="1"/>
    <col min="12" max="16384" width="8.88671875" style="1"/>
  </cols>
  <sheetData>
    <row r="1" spans="1:11" ht="19.2" thickBot="1" x14ac:dyDescent="0.3">
      <c r="A1" s="73"/>
      <c r="B1" s="73"/>
      <c r="C1" s="73"/>
      <c r="D1" s="73"/>
      <c r="E1" s="73"/>
      <c r="F1" s="26"/>
    </row>
    <row r="2" spans="1:11" ht="18.600000000000001" x14ac:dyDescent="0.25">
      <c r="A2" s="74" t="s">
        <v>42</v>
      </c>
      <c r="B2" s="75"/>
      <c r="C2" s="75"/>
      <c r="D2" s="75"/>
      <c r="E2" s="75"/>
      <c r="F2" s="76"/>
      <c r="G2" s="6" t="s">
        <v>25</v>
      </c>
      <c r="H2" s="4" t="s">
        <v>26</v>
      </c>
      <c r="I2" s="4" t="s">
        <v>27</v>
      </c>
      <c r="J2" s="4" t="s">
        <v>17</v>
      </c>
      <c r="K2" s="5" t="s">
        <v>46</v>
      </c>
    </row>
    <row r="3" spans="1:11" ht="19.2" thickBot="1" x14ac:dyDescent="0.6">
      <c r="A3" s="32"/>
      <c r="B3" s="28"/>
      <c r="C3" s="77"/>
      <c r="D3" s="77"/>
      <c r="E3" s="77"/>
      <c r="F3" s="78"/>
      <c r="G3" s="7">
        <v>90</v>
      </c>
      <c r="H3" s="27">
        <v>0.1</v>
      </c>
      <c r="I3" s="25">
        <v>0.15</v>
      </c>
      <c r="J3" s="27">
        <v>1.2</v>
      </c>
      <c r="K3" s="37">
        <v>1.75</v>
      </c>
    </row>
    <row r="4" spans="1:11" ht="20.399999999999999" x14ac:dyDescent="0.25">
      <c r="A4" s="33" t="s">
        <v>3</v>
      </c>
      <c r="B4" s="30" t="s">
        <v>2</v>
      </c>
      <c r="C4" s="29" t="s">
        <v>0</v>
      </c>
      <c r="D4" s="31" t="s">
        <v>4</v>
      </c>
      <c r="E4" s="29" t="s">
        <v>1</v>
      </c>
      <c r="F4" s="34" t="s">
        <v>5</v>
      </c>
    </row>
    <row r="5" spans="1:11" ht="18.600000000000001" x14ac:dyDescent="0.25">
      <c r="A5" s="38" t="s">
        <v>39</v>
      </c>
      <c r="B5" s="39" t="s">
        <v>40</v>
      </c>
      <c r="C5" s="40" t="s">
        <v>41</v>
      </c>
      <c r="D5" s="41">
        <v>2890</v>
      </c>
      <c r="E5" s="43">
        <f>G3*10000</f>
        <v>900000</v>
      </c>
      <c r="F5" s="42">
        <f>E5*D5</f>
        <v>2601000000</v>
      </c>
    </row>
    <row r="6" spans="1:11" ht="37.200000000000003" x14ac:dyDescent="0.25">
      <c r="A6" s="38" t="s">
        <v>8</v>
      </c>
      <c r="B6" s="39" t="s">
        <v>9</v>
      </c>
      <c r="C6" s="40" t="s">
        <v>7</v>
      </c>
      <c r="D6" s="43">
        <v>147000</v>
      </c>
      <c r="E6" s="43">
        <f>G3*10000*H3</f>
        <v>90000</v>
      </c>
      <c r="F6" s="42">
        <f t="shared" ref="F6:F13" si="0">E6*D6</f>
        <v>13230000000</v>
      </c>
    </row>
    <row r="7" spans="1:11" ht="55.8" x14ac:dyDescent="0.25">
      <c r="A7" s="38" t="s">
        <v>32</v>
      </c>
      <c r="B7" s="39" t="s">
        <v>33</v>
      </c>
      <c r="C7" s="40" t="s">
        <v>7</v>
      </c>
      <c r="D7" s="41">
        <v>65500</v>
      </c>
      <c r="E7" s="43">
        <f>G3*10000*H3</f>
        <v>90000</v>
      </c>
      <c r="F7" s="42">
        <f>E7*D7*(3/2)</f>
        <v>8842500000</v>
      </c>
    </row>
    <row r="8" spans="1:11" ht="37.200000000000003" x14ac:dyDescent="0.25">
      <c r="A8" s="38" t="s">
        <v>10</v>
      </c>
      <c r="B8" s="39" t="s">
        <v>11</v>
      </c>
      <c r="C8" s="40" t="s">
        <v>7</v>
      </c>
      <c r="D8" s="41">
        <v>210500</v>
      </c>
      <c r="E8" s="43">
        <f>G3*10000*H3</f>
        <v>90000</v>
      </c>
      <c r="F8" s="42">
        <f t="shared" si="0"/>
        <v>18945000000</v>
      </c>
    </row>
    <row r="9" spans="1:11" ht="55.8" x14ac:dyDescent="0.25">
      <c r="A9" s="38" t="s">
        <v>12</v>
      </c>
      <c r="B9" s="39" t="s">
        <v>13</v>
      </c>
      <c r="C9" s="40" t="s">
        <v>7</v>
      </c>
      <c r="D9" s="41">
        <v>8120</v>
      </c>
      <c r="E9" s="40">
        <f>G3*10000*H3</f>
        <v>90000</v>
      </c>
      <c r="F9" s="42">
        <f>E9*D9*4</f>
        <v>2923200000</v>
      </c>
    </row>
    <row r="10" spans="1:11" ht="55.8" x14ac:dyDescent="0.25">
      <c r="A10" s="38" t="s">
        <v>14</v>
      </c>
      <c r="B10" s="39" t="s">
        <v>15</v>
      </c>
      <c r="C10" s="40" t="s">
        <v>16</v>
      </c>
      <c r="D10" s="41">
        <v>41500</v>
      </c>
      <c r="E10" s="44">
        <f>G3*10000*H3*(10-0.5)</f>
        <v>855000</v>
      </c>
      <c r="F10" s="42">
        <f t="shared" si="0"/>
        <v>35482500000</v>
      </c>
    </row>
    <row r="11" spans="1:11" ht="37.200000000000003" x14ac:dyDescent="0.25">
      <c r="A11" s="45" t="s">
        <v>36</v>
      </c>
      <c r="B11" s="46" t="s">
        <v>37</v>
      </c>
      <c r="C11" s="47" t="s">
        <v>7</v>
      </c>
      <c r="D11" s="48">
        <v>5024000</v>
      </c>
      <c r="E11" s="47">
        <f>J3*I3*G3*10000</f>
        <v>162000</v>
      </c>
      <c r="F11" s="49">
        <f>E11*D11</f>
        <v>813888000000</v>
      </c>
    </row>
    <row r="12" spans="1:11" ht="55.8" x14ac:dyDescent="0.25">
      <c r="A12" s="45" t="s">
        <v>43</v>
      </c>
      <c r="B12" s="46" t="s">
        <v>44</v>
      </c>
      <c r="C12" s="47" t="s">
        <v>45</v>
      </c>
      <c r="D12" s="48">
        <v>19600</v>
      </c>
      <c r="E12" s="50">
        <f>G3*I3*J3*K3*10000*70</f>
        <v>19845000</v>
      </c>
      <c r="F12" s="49">
        <f>E12*D12</f>
        <v>388962000000</v>
      </c>
    </row>
    <row r="13" spans="1:11" ht="56.4" thickBot="1" x14ac:dyDescent="0.3">
      <c r="A13" s="51" t="s">
        <v>35</v>
      </c>
      <c r="B13" s="52" t="s">
        <v>34</v>
      </c>
      <c r="C13" s="53" t="s">
        <v>7</v>
      </c>
      <c r="D13" s="54">
        <v>306500</v>
      </c>
      <c r="E13" s="55">
        <f>G3*10000*I3*J3</f>
        <v>162000</v>
      </c>
      <c r="F13" s="56">
        <f t="shared" si="0"/>
        <v>49653000000</v>
      </c>
    </row>
    <row r="14" spans="1:11" ht="15" customHeight="1" thickBot="1" x14ac:dyDescent="0.3">
      <c r="E14" s="35" t="s">
        <v>6</v>
      </c>
      <c r="F14" s="36">
        <f>SUM(F5:F13)</f>
        <v>1334527200000</v>
      </c>
    </row>
    <row r="20" spans="1:11" ht="15.6" thickBot="1" x14ac:dyDescent="0.3"/>
    <row r="21" spans="1:11" ht="18.600000000000001" x14ac:dyDescent="0.25">
      <c r="A21" s="74" t="s">
        <v>81</v>
      </c>
      <c r="B21" s="75"/>
      <c r="C21" s="75"/>
      <c r="D21" s="75"/>
      <c r="E21" s="75"/>
      <c r="F21" s="76"/>
      <c r="G21" s="6" t="s">
        <v>25</v>
      </c>
      <c r="H21" s="4" t="s">
        <v>26</v>
      </c>
      <c r="I21" s="4" t="s">
        <v>27</v>
      </c>
      <c r="J21" s="4" t="s">
        <v>17</v>
      </c>
      <c r="K21" s="5" t="s">
        <v>46</v>
      </c>
    </row>
    <row r="22" spans="1:11" ht="19.2" thickBot="1" x14ac:dyDescent="0.6">
      <c r="A22" s="85"/>
      <c r="B22" s="86"/>
      <c r="C22" s="87"/>
      <c r="D22" s="88"/>
      <c r="E22" s="87"/>
      <c r="F22" s="89"/>
      <c r="G22" s="7">
        <f>G3</f>
        <v>90</v>
      </c>
      <c r="H22" s="27">
        <f>H3</f>
        <v>0.1</v>
      </c>
      <c r="I22" s="25">
        <f>I3</f>
        <v>0.15</v>
      </c>
      <c r="J22" s="27">
        <f>J3</f>
        <v>1.2</v>
      </c>
      <c r="K22" s="37">
        <f>K3</f>
        <v>1.75</v>
      </c>
    </row>
    <row r="23" spans="1:11" ht="20.399999999999999" x14ac:dyDescent="0.25">
      <c r="A23" s="33" t="s">
        <v>3</v>
      </c>
      <c r="B23" s="30" t="s">
        <v>2</v>
      </c>
      <c r="C23" s="29" t="s">
        <v>0</v>
      </c>
      <c r="D23" s="31" t="s">
        <v>4</v>
      </c>
      <c r="E23" s="29" t="s">
        <v>1</v>
      </c>
      <c r="F23" s="34" t="s">
        <v>5</v>
      </c>
    </row>
    <row r="24" spans="1:11" ht="37.200000000000003" x14ac:dyDescent="0.25">
      <c r="A24" s="38" t="s">
        <v>39</v>
      </c>
      <c r="B24" s="39" t="s">
        <v>79</v>
      </c>
      <c r="C24" s="40" t="s">
        <v>41</v>
      </c>
      <c r="D24" s="41">
        <v>2890</v>
      </c>
      <c r="E24" s="43">
        <f>G22*10000</f>
        <v>900000</v>
      </c>
      <c r="F24" s="42">
        <f>E24*D24</f>
        <v>2601000000</v>
      </c>
    </row>
    <row r="25" spans="1:11" ht="37.200000000000003" x14ac:dyDescent="0.25">
      <c r="A25" s="38" t="s">
        <v>80</v>
      </c>
      <c r="B25" s="39" t="s">
        <v>70</v>
      </c>
      <c r="C25" s="40" t="s">
        <v>7</v>
      </c>
      <c r="D25" s="41">
        <v>318500</v>
      </c>
      <c r="E25" s="43">
        <f>G22*10000*H22</f>
        <v>90000</v>
      </c>
      <c r="F25" s="42">
        <f t="shared" ref="F25" si="1">E25*D25</f>
        <v>28665000000</v>
      </c>
    </row>
    <row r="26" spans="1:11" ht="37.200000000000003" x14ac:dyDescent="0.25">
      <c r="A26" s="38" t="s">
        <v>72</v>
      </c>
      <c r="B26" s="39" t="s">
        <v>71</v>
      </c>
      <c r="C26" s="40" t="s">
        <v>16</v>
      </c>
      <c r="D26" s="41">
        <v>40600</v>
      </c>
      <c r="E26" s="43">
        <f>G22*10000*H22*10</f>
        <v>900000</v>
      </c>
      <c r="F26" s="42">
        <f>E26*D26</f>
        <v>36540000000</v>
      </c>
    </row>
    <row r="27" spans="1:11" ht="55.8" x14ac:dyDescent="0.25">
      <c r="A27" s="45" t="s">
        <v>74</v>
      </c>
      <c r="B27" s="46" t="s">
        <v>73</v>
      </c>
      <c r="C27" s="47" t="s">
        <v>7</v>
      </c>
      <c r="D27" s="48">
        <v>1258000</v>
      </c>
      <c r="E27" s="47">
        <f>J22*I22*G22*10000</f>
        <v>162000</v>
      </c>
      <c r="F27" s="49">
        <f>E27*D27</f>
        <v>203796000000</v>
      </c>
    </row>
    <row r="28" spans="1:11" ht="18.600000000000001" x14ac:dyDescent="0.25">
      <c r="A28" s="45" t="s">
        <v>75</v>
      </c>
      <c r="B28" s="46" t="s">
        <v>76</v>
      </c>
      <c r="C28" s="47" t="s">
        <v>16</v>
      </c>
      <c r="D28" s="48">
        <v>40600</v>
      </c>
      <c r="E28" s="92">
        <f>G22*I22*J22*10000*99</f>
        <v>16038000</v>
      </c>
      <c r="F28" s="49">
        <f>E28*D28</f>
        <v>651142800000</v>
      </c>
    </row>
    <row r="29" spans="1:11" ht="56.4" thickBot="1" x14ac:dyDescent="0.3">
      <c r="A29" s="51" t="s">
        <v>77</v>
      </c>
      <c r="B29" s="52" t="s">
        <v>78</v>
      </c>
      <c r="C29" s="53" t="s">
        <v>7</v>
      </c>
      <c r="D29" s="90">
        <v>443500</v>
      </c>
      <c r="E29" s="90">
        <f>G22*I22*J22*10000</f>
        <v>162000</v>
      </c>
      <c r="F29" s="91">
        <f>E29*D29</f>
        <v>71847000000</v>
      </c>
    </row>
    <row r="30" spans="1:11" ht="19.2" thickBot="1" x14ac:dyDescent="0.3">
      <c r="E30" s="83" t="s">
        <v>6</v>
      </c>
      <c r="F30" s="84">
        <f>SUM(F24:F29)</f>
        <v>994591800000</v>
      </c>
    </row>
  </sheetData>
  <mergeCells count="4">
    <mergeCell ref="A1:E1"/>
    <mergeCell ref="A2:F2"/>
    <mergeCell ref="C3:F3"/>
    <mergeCell ref="A21:F21"/>
  </mergeCells>
  <pageMargins left="0.7" right="0.7" top="0.75" bottom="0.75" header="0.3" footer="0.3"/>
  <pageSetup scale="7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5A9B-419D-42C1-B2B5-A9660535CD64}">
  <sheetPr>
    <pageSetUpPr fitToPage="1"/>
  </sheetPr>
  <dimension ref="A1:K30"/>
  <sheetViews>
    <sheetView rightToLeft="1" zoomScale="80" zoomScaleNormal="80" workbookViewId="0">
      <pane ySplit="4" topLeftCell="A14" activePane="bottomLeft" state="frozen"/>
      <selection pane="bottomLeft" activeCell="F11" sqref="F11:F13"/>
    </sheetView>
  </sheetViews>
  <sheetFormatPr defaultRowHeight="15" x14ac:dyDescent="0.25"/>
  <cols>
    <col min="1" max="1" width="15.77734375" style="1" customWidth="1"/>
    <col min="2" max="2" width="65.77734375" style="2" customWidth="1"/>
    <col min="3" max="3" width="20.77734375" style="1" customWidth="1"/>
    <col min="4" max="4" width="23.77734375" style="3" customWidth="1"/>
    <col min="5" max="5" width="23.109375" style="1" bestFit="1" customWidth="1"/>
    <col min="6" max="6" width="22.109375" style="3" customWidth="1"/>
    <col min="7" max="7" width="11.44140625" style="1" bestFit="1" customWidth="1"/>
    <col min="8" max="8" width="11.44140625" style="1" customWidth="1"/>
    <col min="9" max="9" width="10.6640625" style="1" bestFit="1" customWidth="1"/>
    <col min="10" max="10" width="17.33203125" style="1" bestFit="1" customWidth="1"/>
    <col min="11" max="11" width="19.109375" style="1" bestFit="1" customWidth="1"/>
    <col min="12" max="16384" width="8.88671875" style="1"/>
  </cols>
  <sheetData>
    <row r="1" spans="1:11" ht="19.2" thickBot="1" x14ac:dyDescent="0.3">
      <c r="A1" s="73"/>
      <c r="B1" s="73"/>
      <c r="C1" s="73"/>
      <c r="D1" s="73"/>
      <c r="E1" s="73"/>
      <c r="F1" s="26"/>
    </row>
    <row r="2" spans="1:11" ht="18.600000000000001" x14ac:dyDescent="0.25">
      <c r="A2" s="74" t="s">
        <v>42</v>
      </c>
      <c r="B2" s="75"/>
      <c r="C2" s="75"/>
      <c r="D2" s="75"/>
      <c r="E2" s="75"/>
      <c r="F2" s="76"/>
      <c r="G2" s="6" t="s">
        <v>25</v>
      </c>
      <c r="H2" s="4" t="s">
        <v>26</v>
      </c>
      <c r="I2" s="4" t="s">
        <v>27</v>
      </c>
      <c r="J2" s="4" t="s">
        <v>17</v>
      </c>
      <c r="K2" s="5" t="s">
        <v>46</v>
      </c>
    </row>
    <row r="3" spans="1:11" ht="19.2" thickBot="1" x14ac:dyDescent="0.6">
      <c r="A3" s="32"/>
      <c r="B3" s="28"/>
      <c r="C3" s="77"/>
      <c r="D3" s="77"/>
      <c r="E3" s="77"/>
      <c r="F3" s="78"/>
      <c r="G3" s="7">
        <v>90</v>
      </c>
      <c r="H3" s="27">
        <v>0.2</v>
      </c>
      <c r="I3" s="25">
        <v>0.15</v>
      </c>
      <c r="J3" s="27">
        <v>1.2</v>
      </c>
      <c r="K3" s="37">
        <v>1.75</v>
      </c>
    </row>
    <row r="4" spans="1:11" ht="20.399999999999999" x14ac:dyDescent="0.25">
      <c r="A4" s="33" t="s">
        <v>3</v>
      </c>
      <c r="B4" s="30" t="s">
        <v>2</v>
      </c>
      <c r="C4" s="29" t="s">
        <v>0</v>
      </c>
      <c r="D4" s="31" t="s">
        <v>4</v>
      </c>
      <c r="E4" s="29" t="s">
        <v>1</v>
      </c>
      <c r="F4" s="34" t="s">
        <v>5</v>
      </c>
    </row>
    <row r="5" spans="1:11" ht="18.600000000000001" x14ac:dyDescent="0.25">
      <c r="A5" s="38" t="s">
        <v>39</v>
      </c>
      <c r="B5" s="39" t="s">
        <v>40</v>
      </c>
      <c r="C5" s="40" t="s">
        <v>41</v>
      </c>
      <c r="D5" s="41">
        <v>2890</v>
      </c>
      <c r="E5" s="43">
        <f>G3*10000</f>
        <v>900000</v>
      </c>
      <c r="F5" s="42">
        <f>E5*D5</f>
        <v>2601000000</v>
      </c>
    </row>
    <row r="6" spans="1:11" ht="37.200000000000003" x14ac:dyDescent="0.25">
      <c r="A6" s="38" t="s">
        <v>8</v>
      </c>
      <c r="B6" s="39" t="s">
        <v>9</v>
      </c>
      <c r="C6" s="40" t="s">
        <v>7</v>
      </c>
      <c r="D6" s="43">
        <v>147000</v>
      </c>
      <c r="E6" s="43">
        <f>G3*10000*H3</f>
        <v>180000</v>
      </c>
      <c r="F6" s="42">
        <f t="shared" ref="F6:F13" si="0">E6*D6</f>
        <v>26460000000</v>
      </c>
    </row>
    <row r="7" spans="1:11" ht="55.8" x14ac:dyDescent="0.25">
      <c r="A7" s="38" t="s">
        <v>32</v>
      </c>
      <c r="B7" s="39" t="s">
        <v>33</v>
      </c>
      <c r="C7" s="40" t="s">
        <v>7</v>
      </c>
      <c r="D7" s="41">
        <v>65500</v>
      </c>
      <c r="E7" s="43">
        <f>G3*10000*H3</f>
        <v>180000</v>
      </c>
      <c r="F7" s="42">
        <f>E7*D7*(3/2)</f>
        <v>17685000000</v>
      </c>
    </row>
    <row r="8" spans="1:11" ht="37.200000000000003" x14ac:dyDescent="0.25">
      <c r="A8" s="38" t="s">
        <v>10</v>
      </c>
      <c r="B8" s="39" t="s">
        <v>11</v>
      </c>
      <c r="C8" s="40" t="s">
        <v>7</v>
      </c>
      <c r="D8" s="41">
        <v>210500</v>
      </c>
      <c r="E8" s="43">
        <f>G3*10000*H3</f>
        <v>180000</v>
      </c>
      <c r="F8" s="42">
        <f t="shared" si="0"/>
        <v>37890000000</v>
      </c>
    </row>
    <row r="9" spans="1:11" ht="55.8" x14ac:dyDescent="0.25">
      <c r="A9" s="38" t="s">
        <v>12</v>
      </c>
      <c r="B9" s="39" t="s">
        <v>13</v>
      </c>
      <c r="C9" s="40" t="s">
        <v>7</v>
      </c>
      <c r="D9" s="41">
        <v>8120</v>
      </c>
      <c r="E9" s="40">
        <f>G3*10000*H3</f>
        <v>180000</v>
      </c>
      <c r="F9" s="42">
        <f>E9*D9*4</f>
        <v>5846400000</v>
      </c>
    </row>
    <row r="10" spans="1:11" ht="55.8" x14ac:dyDescent="0.25">
      <c r="A10" s="38" t="s">
        <v>14</v>
      </c>
      <c r="B10" s="39" t="s">
        <v>15</v>
      </c>
      <c r="C10" s="40" t="s">
        <v>16</v>
      </c>
      <c r="D10" s="41">
        <v>41500</v>
      </c>
      <c r="E10" s="44">
        <f>G3*10000*H3*(10-0.5)</f>
        <v>1710000</v>
      </c>
      <c r="F10" s="42">
        <f t="shared" si="0"/>
        <v>70965000000</v>
      </c>
    </row>
    <row r="11" spans="1:11" ht="37.200000000000003" x14ac:dyDescent="0.25">
      <c r="A11" s="45" t="s">
        <v>36</v>
      </c>
      <c r="B11" s="46" t="s">
        <v>37</v>
      </c>
      <c r="C11" s="47" t="s">
        <v>7</v>
      </c>
      <c r="D11" s="48">
        <v>5024000</v>
      </c>
      <c r="E11" s="47">
        <f>J3*I3*G3*10000</f>
        <v>162000</v>
      </c>
      <c r="F11" s="49">
        <f>E11*D11</f>
        <v>813888000000</v>
      </c>
    </row>
    <row r="12" spans="1:11" ht="55.8" x14ac:dyDescent="0.25">
      <c r="A12" s="45" t="s">
        <v>43</v>
      </c>
      <c r="B12" s="46" t="s">
        <v>44</v>
      </c>
      <c r="C12" s="47" t="s">
        <v>45</v>
      </c>
      <c r="D12" s="48">
        <v>19600</v>
      </c>
      <c r="E12" s="50">
        <f>G3*I3*J3*K3*10000*70</f>
        <v>19845000</v>
      </c>
      <c r="F12" s="49">
        <f>E12*D12</f>
        <v>388962000000</v>
      </c>
    </row>
    <row r="13" spans="1:11" ht="56.4" thickBot="1" x14ac:dyDescent="0.3">
      <c r="A13" s="51" t="s">
        <v>35</v>
      </c>
      <c r="B13" s="52" t="s">
        <v>34</v>
      </c>
      <c r="C13" s="53" t="s">
        <v>7</v>
      </c>
      <c r="D13" s="54">
        <v>306500</v>
      </c>
      <c r="E13" s="55">
        <f>G3*10000*I3*J3</f>
        <v>162000</v>
      </c>
      <c r="F13" s="56">
        <f t="shared" si="0"/>
        <v>49653000000</v>
      </c>
    </row>
    <row r="14" spans="1:11" ht="15" customHeight="1" thickBot="1" x14ac:dyDescent="0.3">
      <c r="E14" s="35" t="s">
        <v>6</v>
      </c>
      <c r="F14" s="36">
        <f>SUM(F5:F13)</f>
        <v>1413950400000</v>
      </c>
    </row>
    <row r="20" spans="1:11" ht="15.6" thickBot="1" x14ac:dyDescent="0.3"/>
    <row r="21" spans="1:11" ht="18.600000000000001" x14ac:dyDescent="0.25">
      <c r="A21" s="74" t="s">
        <v>81</v>
      </c>
      <c r="B21" s="75"/>
      <c r="C21" s="75"/>
      <c r="D21" s="75"/>
      <c r="E21" s="75"/>
      <c r="F21" s="76"/>
      <c r="G21" s="6" t="s">
        <v>25</v>
      </c>
      <c r="H21" s="4" t="s">
        <v>26</v>
      </c>
      <c r="I21" s="4" t="s">
        <v>27</v>
      </c>
      <c r="J21" s="4" t="s">
        <v>17</v>
      </c>
      <c r="K21" s="5" t="s">
        <v>46</v>
      </c>
    </row>
    <row r="22" spans="1:11" ht="19.2" thickBot="1" x14ac:dyDescent="0.6">
      <c r="A22" s="85"/>
      <c r="B22" s="86"/>
      <c r="C22" s="87"/>
      <c r="D22" s="88"/>
      <c r="E22" s="87"/>
      <c r="F22" s="89"/>
      <c r="G22" s="7">
        <f>G3</f>
        <v>90</v>
      </c>
      <c r="H22" s="27">
        <f>H3</f>
        <v>0.2</v>
      </c>
      <c r="I22" s="25">
        <f>I3</f>
        <v>0.15</v>
      </c>
      <c r="J22" s="27">
        <f>J3</f>
        <v>1.2</v>
      </c>
      <c r="K22" s="37">
        <f>K3</f>
        <v>1.75</v>
      </c>
    </row>
    <row r="23" spans="1:11" ht="20.399999999999999" x14ac:dyDescent="0.25">
      <c r="A23" s="33" t="s">
        <v>3</v>
      </c>
      <c r="B23" s="30" t="s">
        <v>2</v>
      </c>
      <c r="C23" s="29" t="s">
        <v>0</v>
      </c>
      <c r="D23" s="31" t="s">
        <v>4</v>
      </c>
      <c r="E23" s="29" t="s">
        <v>1</v>
      </c>
      <c r="F23" s="34" t="s">
        <v>5</v>
      </c>
    </row>
    <row r="24" spans="1:11" ht="37.200000000000003" x14ac:dyDescent="0.25">
      <c r="A24" s="38" t="s">
        <v>39</v>
      </c>
      <c r="B24" s="39" t="s">
        <v>79</v>
      </c>
      <c r="C24" s="40" t="s">
        <v>41</v>
      </c>
      <c r="D24" s="41">
        <v>2890</v>
      </c>
      <c r="E24" s="43">
        <f>G22*10000</f>
        <v>900000</v>
      </c>
      <c r="F24" s="42">
        <f>E24*D24</f>
        <v>2601000000</v>
      </c>
    </row>
    <row r="25" spans="1:11" ht="37.200000000000003" x14ac:dyDescent="0.25">
      <c r="A25" s="38" t="s">
        <v>80</v>
      </c>
      <c r="B25" s="39" t="s">
        <v>70</v>
      </c>
      <c r="C25" s="40" t="s">
        <v>7</v>
      </c>
      <c r="D25" s="41">
        <v>318500</v>
      </c>
      <c r="E25" s="43">
        <f>G22*10000*H22</f>
        <v>180000</v>
      </c>
      <c r="F25" s="42">
        <f t="shared" ref="F25" si="1">E25*D25</f>
        <v>57330000000</v>
      </c>
    </row>
    <row r="26" spans="1:11" ht="37.200000000000003" x14ac:dyDescent="0.25">
      <c r="A26" s="38" t="s">
        <v>72</v>
      </c>
      <c r="B26" s="39" t="s">
        <v>71</v>
      </c>
      <c r="C26" s="40" t="s">
        <v>16</v>
      </c>
      <c r="D26" s="41">
        <v>40600</v>
      </c>
      <c r="E26" s="43">
        <f>G22*10000*H22*10</f>
        <v>1800000</v>
      </c>
      <c r="F26" s="42">
        <f>E26*D26</f>
        <v>73080000000</v>
      </c>
    </row>
    <row r="27" spans="1:11" ht="55.8" x14ac:dyDescent="0.25">
      <c r="A27" s="45" t="s">
        <v>74</v>
      </c>
      <c r="B27" s="46" t="s">
        <v>73</v>
      </c>
      <c r="C27" s="47" t="s">
        <v>7</v>
      </c>
      <c r="D27" s="48">
        <v>1258000</v>
      </c>
      <c r="E27" s="47">
        <f>J22*I22*G22*10000</f>
        <v>162000</v>
      </c>
      <c r="F27" s="49">
        <f>E27*D27</f>
        <v>203796000000</v>
      </c>
    </row>
    <row r="28" spans="1:11" ht="18.600000000000001" x14ac:dyDescent="0.25">
      <c r="A28" s="45" t="s">
        <v>75</v>
      </c>
      <c r="B28" s="46" t="s">
        <v>76</v>
      </c>
      <c r="C28" s="47" t="s">
        <v>16</v>
      </c>
      <c r="D28" s="48">
        <v>40600</v>
      </c>
      <c r="E28" s="92">
        <f>G22*I22*J22*10000*99</f>
        <v>16038000</v>
      </c>
      <c r="F28" s="49">
        <f>E28*D28</f>
        <v>651142800000</v>
      </c>
    </row>
    <row r="29" spans="1:11" ht="56.4" thickBot="1" x14ac:dyDescent="0.3">
      <c r="A29" s="51" t="s">
        <v>77</v>
      </c>
      <c r="B29" s="52" t="s">
        <v>78</v>
      </c>
      <c r="C29" s="53" t="s">
        <v>7</v>
      </c>
      <c r="D29" s="90">
        <v>443500</v>
      </c>
      <c r="E29" s="90">
        <f>G22*I22*J22*10000</f>
        <v>162000</v>
      </c>
      <c r="F29" s="91">
        <f>E29*D29</f>
        <v>71847000000</v>
      </c>
    </row>
    <row r="30" spans="1:11" ht="19.2" thickBot="1" x14ac:dyDescent="0.3">
      <c r="E30" s="83" t="s">
        <v>6</v>
      </c>
      <c r="F30" s="84">
        <f>SUM(F24:F29)</f>
        <v>1059796800000</v>
      </c>
    </row>
  </sheetData>
  <mergeCells count="4">
    <mergeCell ref="A1:E1"/>
    <mergeCell ref="A2:F2"/>
    <mergeCell ref="C3:F3"/>
    <mergeCell ref="A21:F21"/>
  </mergeCells>
  <pageMargins left="0.7" right="0.7" top="0.75" bottom="0.75" header="0.3" footer="0.3"/>
  <pageSetup scale="76"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59D6-3827-4D22-98F2-46714B732952}">
  <sheetPr>
    <pageSetUpPr fitToPage="1"/>
  </sheetPr>
  <dimension ref="A1:K30"/>
  <sheetViews>
    <sheetView rightToLeft="1" zoomScale="80" zoomScaleNormal="80" workbookViewId="0">
      <pane ySplit="4" topLeftCell="A14" activePane="bottomLeft" state="frozen"/>
      <selection pane="bottomLeft" activeCell="I4" sqref="I4"/>
    </sheetView>
  </sheetViews>
  <sheetFormatPr defaultRowHeight="15" x14ac:dyDescent="0.25"/>
  <cols>
    <col min="1" max="1" width="15.77734375" style="1" customWidth="1"/>
    <col min="2" max="2" width="65.77734375" style="2" customWidth="1"/>
    <col min="3" max="3" width="20.77734375" style="1" customWidth="1"/>
    <col min="4" max="4" width="23.77734375" style="3" customWidth="1"/>
    <col min="5" max="5" width="23.109375" style="1" bestFit="1" customWidth="1"/>
    <col min="6" max="6" width="22.109375" style="3" customWidth="1"/>
    <col min="7" max="7" width="11.44140625" style="1" bestFit="1" customWidth="1"/>
    <col min="8" max="8" width="11.44140625" style="1" customWidth="1"/>
    <col min="9" max="9" width="10.6640625" style="1" bestFit="1" customWidth="1"/>
    <col min="10" max="10" width="17.33203125" style="1" bestFit="1" customWidth="1"/>
    <col min="11" max="11" width="19.109375" style="1" bestFit="1" customWidth="1"/>
    <col min="12" max="16384" width="8.88671875" style="1"/>
  </cols>
  <sheetData>
    <row r="1" spans="1:11" ht="19.2" thickBot="1" x14ac:dyDescent="0.3">
      <c r="A1" s="73"/>
      <c r="B1" s="73"/>
      <c r="C1" s="73"/>
      <c r="D1" s="73"/>
      <c r="E1" s="73"/>
      <c r="F1" s="26"/>
    </row>
    <row r="2" spans="1:11" ht="18.600000000000001" x14ac:dyDescent="0.25">
      <c r="A2" s="74" t="s">
        <v>42</v>
      </c>
      <c r="B2" s="75"/>
      <c r="C2" s="75"/>
      <c r="D2" s="75"/>
      <c r="E2" s="75"/>
      <c r="F2" s="76"/>
      <c r="G2" s="6" t="s">
        <v>25</v>
      </c>
      <c r="H2" s="4" t="s">
        <v>26</v>
      </c>
      <c r="I2" s="4" t="s">
        <v>27</v>
      </c>
      <c r="J2" s="4" t="s">
        <v>17</v>
      </c>
      <c r="K2" s="5" t="s">
        <v>46</v>
      </c>
    </row>
    <row r="3" spans="1:11" ht="19.2" thickBot="1" x14ac:dyDescent="0.6">
      <c r="A3" s="32"/>
      <c r="B3" s="28"/>
      <c r="C3" s="77"/>
      <c r="D3" s="77"/>
      <c r="E3" s="77"/>
      <c r="F3" s="78"/>
      <c r="G3" s="7">
        <v>90</v>
      </c>
      <c r="H3" s="27">
        <v>0.4</v>
      </c>
      <c r="I3" s="25">
        <v>0.35</v>
      </c>
      <c r="J3" s="27">
        <v>1.2</v>
      </c>
      <c r="K3" s="37">
        <v>1.75</v>
      </c>
    </row>
    <row r="4" spans="1:11" ht="20.399999999999999" x14ac:dyDescent="0.25">
      <c r="A4" s="33" t="s">
        <v>3</v>
      </c>
      <c r="B4" s="30" t="s">
        <v>2</v>
      </c>
      <c r="C4" s="29" t="s">
        <v>0</v>
      </c>
      <c r="D4" s="31" t="s">
        <v>4</v>
      </c>
      <c r="E4" s="29" t="s">
        <v>1</v>
      </c>
      <c r="F4" s="34" t="s">
        <v>5</v>
      </c>
    </row>
    <row r="5" spans="1:11" ht="18.600000000000001" x14ac:dyDescent="0.25">
      <c r="A5" s="38" t="s">
        <v>39</v>
      </c>
      <c r="B5" s="39" t="s">
        <v>40</v>
      </c>
      <c r="C5" s="40" t="s">
        <v>41</v>
      </c>
      <c r="D5" s="41">
        <v>2890</v>
      </c>
      <c r="E5" s="43">
        <f>G3*10000</f>
        <v>900000</v>
      </c>
      <c r="F5" s="42">
        <f>E5*D5</f>
        <v>2601000000</v>
      </c>
    </row>
    <row r="6" spans="1:11" ht="37.200000000000003" x14ac:dyDescent="0.25">
      <c r="A6" s="38" t="s">
        <v>8</v>
      </c>
      <c r="B6" s="39" t="s">
        <v>9</v>
      </c>
      <c r="C6" s="40" t="s">
        <v>7</v>
      </c>
      <c r="D6" s="43">
        <v>147000</v>
      </c>
      <c r="E6" s="43">
        <f>G3*10000*H3</f>
        <v>360000</v>
      </c>
      <c r="F6" s="42">
        <f t="shared" ref="F6:F13" si="0">E6*D6</f>
        <v>52920000000</v>
      </c>
    </row>
    <row r="7" spans="1:11" ht="55.8" x14ac:dyDescent="0.25">
      <c r="A7" s="38" t="s">
        <v>32</v>
      </c>
      <c r="B7" s="39" t="s">
        <v>33</v>
      </c>
      <c r="C7" s="40" t="s">
        <v>7</v>
      </c>
      <c r="D7" s="41">
        <v>65500</v>
      </c>
      <c r="E7" s="43">
        <f>G3*10000*H3</f>
        <v>360000</v>
      </c>
      <c r="F7" s="42">
        <f>E7*D7*(3/2)</f>
        <v>35370000000</v>
      </c>
    </row>
    <row r="8" spans="1:11" ht="37.200000000000003" x14ac:dyDescent="0.25">
      <c r="A8" s="38" t="s">
        <v>10</v>
      </c>
      <c r="B8" s="39" t="s">
        <v>11</v>
      </c>
      <c r="C8" s="40" t="s">
        <v>7</v>
      </c>
      <c r="D8" s="41">
        <v>210500</v>
      </c>
      <c r="E8" s="43">
        <f>G3*10000*H3</f>
        <v>360000</v>
      </c>
      <c r="F8" s="42">
        <f t="shared" si="0"/>
        <v>75780000000</v>
      </c>
    </row>
    <row r="9" spans="1:11" ht="55.8" x14ac:dyDescent="0.25">
      <c r="A9" s="38" t="s">
        <v>12</v>
      </c>
      <c r="B9" s="39" t="s">
        <v>13</v>
      </c>
      <c r="C9" s="40" t="s">
        <v>7</v>
      </c>
      <c r="D9" s="41">
        <v>8120</v>
      </c>
      <c r="E9" s="40">
        <f>G3*10000*H3</f>
        <v>360000</v>
      </c>
      <c r="F9" s="42">
        <f>E9*D9*4</f>
        <v>11692800000</v>
      </c>
    </row>
    <row r="10" spans="1:11" ht="55.8" x14ac:dyDescent="0.25">
      <c r="A10" s="38" t="s">
        <v>14</v>
      </c>
      <c r="B10" s="39" t="s">
        <v>15</v>
      </c>
      <c r="C10" s="40" t="s">
        <v>16</v>
      </c>
      <c r="D10" s="41">
        <v>41500</v>
      </c>
      <c r="E10" s="44">
        <f>G3*10000*H3*(10-0.5)</f>
        <v>3420000</v>
      </c>
      <c r="F10" s="42">
        <f t="shared" si="0"/>
        <v>141930000000</v>
      </c>
    </row>
    <row r="11" spans="1:11" ht="37.200000000000003" x14ac:dyDescent="0.25">
      <c r="A11" s="45" t="s">
        <v>36</v>
      </c>
      <c r="B11" s="46" t="s">
        <v>37</v>
      </c>
      <c r="C11" s="47" t="s">
        <v>7</v>
      </c>
      <c r="D11" s="48">
        <v>5024000</v>
      </c>
      <c r="E11" s="47">
        <f>J3*I3*G3*10000</f>
        <v>378000</v>
      </c>
      <c r="F11" s="49">
        <f>E11*D11</f>
        <v>1899072000000</v>
      </c>
    </row>
    <row r="12" spans="1:11" ht="55.8" x14ac:dyDescent="0.25">
      <c r="A12" s="45" t="s">
        <v>43</v>
      </c>
      <c r="B12" s="46" t="s">
        <v>44</v>
      </c>
      <c r="C12" s="47" t="s">
        <v>45</v>
      </c>
      <c r="D12" s="48">
        <v>19600</v>
      </c>
      <c r="E12" s="50">
        <f>G3*I3*J3*K3*10000*70</f>
        <v>46304999.999999993</v>
      </c>
      <c r="F12" s="49">
        <f>E12*D12</f>
        <v>907577999999.99988</v>
      </c>
    </row>
    <row r="13" spans="1:11" ht="56.4" thickBot="1" x14ac:dyDescent="0.3">
      <c r="A13" s="51" t="s">
        <v>35</v>
      </c>
      <c r="B13" s="52" t="s">
        <v>34</v>
      </c>
      <c r="C13" s="53" t="s">
        <v>7</v>
      </c>
      <c r="D13" s="54">
        <v>306500</v>
      </c>
      <c r="E13" s="55">
        <f>G3*10000*I3*J3</f>
        <v>378000</v>
      </c>
      <c r="F13" s="56">
        <f t="shared" si="0"/>
        <v>115857000000</v>
      </c>
    </row>
    <row r="14" spans="1:11" ht="15" customHeight="1" thickBot="1" x14ac:dyDescent="0.3">
      <c r="E14" s="35" t="s">
        <v>6</v>
      </c>
      <c r="F14" s="36">
        <f>SUM(F5:F13)</f>
        <v>3242800800000</v>
      </c>
    </row>
    <row r="20" spans="1:11" ht="15.6" thickBot="1" x14ac:dyDescent="0.3"/>
    <row r="21" spans="1:11" ht="18.600000000000001" x14ac:dyDescent="0.25">
      <c r="A21" s="74" t="s">
        <v>81</v>
      </c>
      <c r="B21" s="75"/>
      <c r="C21" s="75"/>
      <c r="D21" s="75"/>
      <c r="E21" s="75"/>
      <c r="F21" s="76"/>
      <c r="G21" s="6" t="s">
        <v>25</v>
      </c>
      <c r="H21" s="4" t="s">
        <v>26</v>
      </c>
      <c r="I21" s="4" t="s">
        <v>27</v>
      </c>
      <c r="J21" s="4" t="s">
        <v>17</v>
      </c>
      <c r="K21" s="5" t="s">
        <v>46</v>
      </c>
    </row>
    <row r="22" spans="1:11" ht="19.2" thickBot="1" x14ac:dyDescent="0.6">
      <c r="A22" s="85"/>
      <c r="B22" s="86"/>
      <c r="C22" s="87"/>
      <c r="D22" s="88"/>
      <c r="E22" s="87"/>
      <c r="F22" s="89"/>
      <c r="G22" s="7">
        <f>G3</f>
        <v>90</v>
      </c>
      <c r="H22" s="27">
        <f>H3</f>
        <v>0.4</v>
      </c>
      <c r="I22" s="25">
        <f>I3</f>
        <v>0.35</v>
      </c>
      <c r="J22" s="27">
        <f>J3</f>
        <v>1.2</v>
      </c>
      <c r="K22" s="37">
        <f>K3</f>
        <v>1.75</v>
      </c>
    </row>
    <row r="23" spans="1:11" ht="20.399999999999999" x14ac:dyDescent="0.25">
      <c r="A23" s="33" t="s">
        <v>3</v>
      </c>
      <c r="B23" s="30" t="s">
        <v>2</v>
      </c>
      <c r="C23" s="29" t="s">
        <v>0</v>
      </c>
      <c r="D23" s="31" t="s">
        <v>4</v>
      </c>
      <c r="E23" s="29" t="s">
        <v>1</v>
      </c>
      <c r="F23" s="34" t="s">
        <v>5</v>
      </c>
    </row>
    <row r="24" spans="1:11" ht="37.200000000000003" x14ac:dyDescent="0.25">
      <c r="A24" s="38" t="s">
        <v>39</v>
      </c>
      <c r="B24" s="39" t="s">
        <v>79</v>
      </c>
      <c r="C24" s="40" t="s">
        <v>41</v>
      </c>
      <c r="D24" s="41">
        <v>2890</v>
      </c>
      <c r="E24" s="43">
        <f>G22*10000</f>
        <v>900000</v>
      </c>
      <c r="F24" s="42">
        <f>E24*D24</f>
        <v>2601000000</v>
      </c>
    </row>
    <row r="25" spans="1:11" ht="37.200000000000003" x14ac:dyDescent="0.25">
      <c r="A25" s="38" t="s">
        <v>80</v>
      </c>
      <c r="B25" s="39" t="s">
        <v>70</v>
      </c>
      <c r="C25" s="40" t="s">
        <v>7</v>
      </c>
      <c r="D25" s="41">
        <v>318500</v>
      </c>
      <c r="E25" s="43">
        <f>G22*10000*H22</f>
        <v>360000</v>
      </c>
      <c r="F25" s="42">
        <f t="shared" ref="F25" si="1">E25*D25</f>
        <v>114660000000</v>
      </c>
    </row>
    <row r="26" spans="1:11" ht="37.200000000000003" x14ac:dyDescent="0.25">
      <c r="A26" s="38" t="s">
        <v>72</v>
      </c>
      <c r="B26" s="39" t="s">
        <v>71</v>
      </c>
      <c r="C26" s="40" t="s">
        <v>16</v>
      </c>
      <c r="D26" s="41">
        <v>40600</v>
      </c>
      <c r="E26" s="43">
        <f>G22*10000*H22*10</f>
        <v>3600000</v>
      </c>
      <c r="F26" s="42">
        <f>E26*D26</f>
        <v>146160000000</v>
      </c>
    </row>
    <row r="27" spans="1:11" ht="55.8" x14ac:dyDescent="0.25">
      <c r="A27" s="45" t="s">
        <v>74</v>
      </c>
      <c r="B27" s="46" t="s">
        <v>73</v>
      </c>
      <c r="C27" s="47" t="s">
        <v>7</v>
      </c>
      <c r="D27" s="48">
        <v>1258000</v>
      </c>
      <c r="E27" s="47">
        <f>J22*I22*G22*10000</f>
        <v>378000</v>
      </c>
      <c r="F27" s="49">
        <f>E27*D27</f>
        <v>475524000000</v>
      </c>
    </row>
    <row r="28" spans="1:11" ht="18.600000000000001" x14ac:dyDescent="0.25">
      <c r="A28" s="45" t="s">
        <v>75</v>
      </c>
      <c r="B28" s="46" t="s">
        <v>76</v>
      </c>
      <c r="C28" s="47" t="s">
        <v>16</v>
      </c>
      <c r="D28" s="48">
        <v>40600</v>
      </c>
      <c r="E28" s="92">
        <f>G22*I22*J22*10000*99</f>
        <v>37422000</v>
      </c>
      <c r="F28" s="49">
        <f>E28*D28</f>
        <v>1519333200000</v>
      </c>
    </row>
    <row r="29" spans="1:11" ht="56.4" thickBot="1" x14ac:dyDescent="0.3">
      <c r="A29" s="51" t="s">
        <v>77</v>
      </c>
      <c r="B29" s="52" t="s">
        <v>78</v>
      </c>
      <c r="C29" s="53" t="s">
        <v>7</v>
      </c>
      <c r="D29" s="90">
        <v>443500</v>
      </c>
      <c r="E29" s="90">
        <f>G22*I22*J22*10000</f>
        <v>378000</v>
      </c>
      <c r="F29" s="91">
        <f>E29*D29</f>
        <v>167643000000</v>
      </c>
    </row>
    <row r="30" spans="1:11" ht="19.2" thickBot="1" x14ac:dyDescent="0.3">
      <c r="E30" s="83" t="s">
        <v>6</v>
      </c>
      <c r="F30" s="84">
        <f>SUM(F24:F29)</f>
        <v>2425921200000</v>
      </c>
    </row>
  </sheetData>
  <mergeCells count="4">
    <mergeCell ref="A1:E1"/>
    <mergeCell ref="A2:F2"/>
    <mergeCell ref="C3:F3"/>
    <mergeCell ref="A21:F21"/>
  </mergeCells>
  <pageMargins left="0.7" right="0.7" top="0.75" bottom="0.75" header="0.3" footer="0.3"/>
  <pageSetup scale="76"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0311-0534-42A7-B1B2-00C1AA64581A}">
  <dimension ref="D1:N19"/>
  <sheetViews>
    <sheetView rightToLeft="1" topLeftCell="C1" workbookViewId="0">
      <selection activeCell="E13" sqref="E13"/>
    </sheetView>
  </sheetViews>
  <sheetFormatPr defaultRowHeight="13.2" x14ac:dyDescent="0.25"/>
  <cols>
    <col min="4" max="4" width="7.77734375" customWidth="1"/>
    <col min="5" max="5" width="73.5546875" customWidth="1"/>
    <col min="7" max="7" width="14.21875" bestFit="1" customWidth="1"/>
    <col min="8" max="8" width="23.109375" bestFit="1" customWidth="1"/>
    <col min="9" max="9" width="19.6640625" customWidth="1"/>
    <col min="11" max="11" width="11.5546875" bestFit="1" customWidth="1"/>
    <col min="13" max="13" width="11.88671875" bestFit="1" customWidth="1"/>
  </cols>
  <sheetData>
    <row r="1" spans="4:14" ht="13.8" thickBot="1" x14ac:dyDescent="0.3"/>
    <row r="2" spans="4:14" ht="13.8" thickBot="1" x14ac:dyDescent="0.3">
      <c r="J2" s="80" t="s">
        <v>58</v>
      </c>
      <c r="K2" s="81"/>
      <c r="L2" s="81"/>
      <c r="M2" s="81"/>
      <c r="N2" s="82"/>
    </row>
    <row r="3" spans="4:14" x14ac:dyDescent="0.25">
      <c r="J3" s="57" t="s">
        <v>54</v>
      </c>
      <c r="K3" s="58" t="s">
        <v>52</v>
      </c>
      <c r="L3" s="58" t="s">
        <v>50</v>
      </c>
      <c r="M3" s="58" t="s">
        <v>53</v>
      </c>
      <c r="N3" s="59" t="s">
        <v>51</v>
      </c>
    </row>
    <row r="4" spans="4:14" ht="13.8" thickBot="1" x14ac:dyDescent="0.3">
      <c r="J4" s="60">
        <v>7</v>
      </c>
      <c r="K4" s="61">
        <v>6</v>
      </c>
      <c r="L4" s="61">
        <v>5500</v>
      </c>
      <c r="M4" s="61">
        <v>6</v>
      </c>
      <c r="N4" s="62">
        <v>5500</v>
      </c>
    </row>
    <row r="6" spans="4:14" ht="20.399999999999999" x14ac:dyDescent="0.25">
      <c r="D6" s="33" t="s">
        <v>3</v>
      </c>
      <c r="E6" s="30" t="s">
        <v>2</v>
      </c>
      <c r="F6" s="29" t="s">
        <v>0</v>
      </c>
      <c r="G6" s="31" t="s">
        <v>4</v>
      </c>
      <c r="H6" s="29" t="s">
        <v>1</v>
      </c>
      <c r="I6" s="34" t="s">
        <v>5</v>
      </c>
    </row>
    <row r="7" spans="4:14" ht="37.200000000000003" x14ac:dyDescent="0.25">
      <c r="D7" s="38">
        <v>32001</v>
      </c>
      <c r="E7" s="39" t="s">
        <v>55</v>
      </c>
      <c r="F7" s="40" t="s">
        <v>41</v>
      </c>
      <c r="G7" s="41">
        <v>283500</v>
      </c>
      <c r="H7" s="43">
        <f>J4*L4</f>
        <v>38500</v>
      </c>
      <c r="I7" s="42">
        <f>H7*G7</f>
        <v>10914750000</v>
      </c>
    </row>
    <row r="8" spans="4:14" ht="55.8" x14ac:dyDescent="0.25">
      <c r="D8" s="38">
        <v>34601</v>
      </c>
      <c r="E8" s="39" t="s">
        <v>47</v>
      </c>
      <c r="F8" s="40" t="s">
        <v>48</v>
      </c>
      <c r="G8" s="41">
        <v>405000</v>
      </c>
      <c r="H8" s="43">
        <f>K4*L4</f>
        <v>33000</v>
      </c>
      <c r="I8" s="42">
        <f>H8*G8</f>
        <v>13365000000</v>
      </c>
    </row>
    <row r="9" spans="4:14" ht="37.200000000000003" x14ac:dyDescent="0.25">
      <c r="D9" s="38" t="s">
        <v>64</v>
      </c>
      <c r="E9" s="39" t="s">
        <v>65</v>
      </c>
      <c r="F9" s="70" t="s">
        <v>66</v>
      </c>
      <c r="G9" s="41">
        <v>40600</v>
      </c>
      <c r="H9" s="43">
        <f>K4*L4*10</f>
        <v>330000</v>
      </c>
      <c r="I9" s="42">
        <f>H9*G9</f>
        <v>13398000000</v>
      </c>
    </row>
    <row r="10" spans="4:14" ht="37.799999999999997" thickBot="1" x14ac:dyDescent="0.3">
      <c r="D10" s="38">
        <v>35301</v>
      </c>
      <c r="E10" s="39" t="s">
        <v>49</v>
      </c>
      <c r="F10" s="40" t="s">
        <v>48</v>
      </c>
      <c r="G10" s="41">
        <v>347000</v>
      </c>
      <c r="H10" s="43">
        <f>M4*N4*1.2</f>
        <v>39600</v>
      </c>
      <c r="I10" s="42">
        <f>H10*G10</f>
        <v>13741200000</v>
      </c>
    </row>
    <row r="11" spans="4:14" ht="19.2" thickBot="1" x14ac:dyDescent="0.3">
      <c r="H11" s="35" t="s">
        <v>6</v>
      </c>
      <c r="I11" s="36">
        <f>SUM(I7:I10)</f>
        <v>51418950000</v>
      </c>
    </row>
    <row r="15" spans="4:14" x14ac:dyDescent="0.25">
      <c r="E15" s="79" t="s">
        <v>57</v>
      </c>
      <c r="F15" s="79"/>
      <c r="G15" s="79"/>
      <c r="H15" s="79"/>
      <c r="I15" s="79"/>
    </row>
    <row r="16" spans="4:14" x14ac:dyDescent="0.25">
      <c r="E16" s="79"/>
      <c r="F16" s="79"/>
      <c r="G16" s="79"/>
      <c r="H16" s="79"/>
      <c r="I16" s="79"/>
    </row>
    <row r="17" spans="5:9" x14ac:dyDescent="0.25">
      <c r="E17" s="79"/>
      <c r="F17" s="79"/>
      <c r="G17" s="79"/>
      <c r="H17" s="79"/>
      <c r="I17" s="79"/>
    </row>
    <row r="18" spans="5:9" x14ac:dyDescent="0.25">
      <c r="E18" s="79"/>
      <c r="F18" s="79"/>
      <c r="G18" s="79"/>
      <c r="H18" s="79"/>
      <c r="I18" s="79"/>
    </row>
    <row r="19" spans="5:9" x14ac:dyDescent="0.25">
      <c r="E19" s="79"/>
      <c r="F19" s="79"/>
      <c r="G19" s="79"/>
      <c r="H19" s="79"/>
      <c r="I19" s="79"/>
    </row>
  </sheetData>
  <mergeCells count="2">
    <mergeCell ref="E15:I19"/>
    <mergeCell ref="J2:N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6F3FA-2BEC-4AC8-958D-FE93A5D22A83}">
  <dimension ref="D4:K10"/>
  <sheetViews>
    <sheetView rightToLeft="1" workbookViewId="0">
      <selection activeCell="G10" sqref="G10"/>
    </sheetView>
  </sheetViews>
  <sheetFormatPr defaultRowHeight="13.2" x14ac:dyDescent="0.25"/>
  <cols>
    <col min="4" max="4" width="16.88671875" customWidth="1"/>
    <col min="5" max="5" width="8.6640625" customWidth="1"/>
    <col min="6" max="6" width="16.5546875" customWidth="1"/>
    <col min="7" max="7" width="13.109375" customWidth="1"/>
    <col min="8" max="8" width="25.44140625" customWidth="1"/>
  </cols>
  <sheetData>
    <row r="4" spans="4:11" ht="13.8" thickBot="1" x14ac:dyDescent="0.3"/>
    <row r="5" spans="4:11" x14ac:dyDescent="0.25">
      <c r="I5" s="57" t="s">
        <v>59</v>
      </c>
      <c r="J5" s="58" t="s">
        <v>60</v>
      </c>
      <c r="K5" s="59" t="s">
        <v>63</v>
      </c>
    </row>
    <row r="6" spans="4:11" ht="13.8" thickBot="1" x14ac:dyDescent="0.3">
      <c r="I6" s="60">
        <v>90</v>
      </c>
      <c r="J6" s="61">
        <v>0.05</v>
      </c>
      <c r="K6" s="62">
        <v>1.6</v>
      </c>
    </row>
    <row r="8" spans="4:11" ht="13.8" thickBot="1" x14ac:dyDescent="0.3"/>
    <row r="9" spans="4:11" ht="20.399999999999999" x14ac:dyDescent="0.25">
      <c r="D9" s="67" t="s">
        <v>2</v>
      </c>
      <c r="E9" s="64" t="s">
        <v>0</v>
      </c>
      <c r="F9" s="65" t="s">
        <v>4</v>
      </c>
      <c r="G9" s="64" t="s">
        <v>1</v>
      </c>
      <c r="H9" s="66" t="s">
        <v>5</v>
      </c>
    </row>
    <row r="10" spans="4:11" ht="19.2" thickBot="1" x14ac:dyDescent="0.3">
      <c r="D10" s="68" t="s">
        <v>61</v>
      </c>
      <c r="E10" s="9" t="s">
        <v>62</v>
      </c>
      <c r="F10" s="69">
        <v>35000000</v>
      </c>
      <c r="G10" s="9">
        <f>I6*J6*K6*10000</f>
        <v>72000</v>
      </c>
      <c r="H10" s="69">
        <f>G10*F10</f>
        <v>2520000000000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هزینه</vt:lpstr>
      <vt:lpstr>طرح ۱</vt:lpstr>
      <vt:lpstr>طرح 2</vt:lpstr>
      <vt:lpstr>طرح 3</vt:lpstr>
      <vt:lpstr>سيلبند و كانال بيروني</vt:lpstr>
      <vt:lpstr>گراول</vt:lpstr>
      <vt:lpstr>'طرح ۱'!Print_Area</vt:lpstr>
      <vt:lpstr>'طرح 2'!Print_Area</vt:lpstr>
      <vt:lpstr>'طرح 3'!Print_Area</vt:lpstr>
      <vt:lpstr>'طرح ۱'!Print_Titles</vt:lpstr>
      <vt:lpstr>'طرح 2'!Print_Titles</vt:lpstr>
      <vt:lpstr>'طرح 3'!Print_Titles</vt:lpstr>
    </vt:vector>
  </TitlesOfParts>
  <Company>ATNasr.ir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vahid vahid</dc:creator>
  <cp:lastModifiedBy>vahid vahid</cp:lastModifiedBy>
  <cp:lastPrinted>2023-11-11T14:32:03Z</cp:lastPrinted>
  <dcterms:created xsi:type="dcterms:W3CDTF">2011-01-24T12:13:53Z</dcterms:created>
  <dcterms:modified xsi:type="dcterms:W3CDTF">2025-12-11T08:23:46Z</dcterms:modified>
</cp:coreProperties>
</file>