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7280" windowHeight="8475"/>
  </bookViews>
  <sheets>
    <sheet name="IRR " sheetId="8" r:id="rId1"/>
    <sheet name="Sheet1" sheetId="9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8" l="1"/>
  <c r="B9" i="8"/>
  <c r="I2" i="9"/>
  <c r="L2" i="9"/>
  <c r="H10" i="8" l="1"/>
  <c r="H11" i="8" l="1"/>
  <c r="H12" i="8" l="1"/>
  <c r="C11" i="8"/>
  <c r="C12" i="8" s="1"/>
  <c r="C13" i="8" s="1"/>
  <c r="E11" i="8"/>
  <c r="E12" i="8" s="1"/>
  <c r="E13" i="8" s="1"/>
  <c r="D12" i="8"/>
  <c r="D13" i="8" s="1"/>
  <c r="H13" i="8" l="1"/>
  <c r="J10" i="8"/>
  <c r="L10" i="8" s="1"/>
  <c r="K9" i="8"/>
  <c r="O9" i="8" s="1"/>
  <c r="H14" i="8" l="1"/>
  <c r="J11" i="8"/>
  <c r="L11" i="8" s="1"/>
  <c r="H15" i="8" l="1"/>
  <c r="J12" i="8"/>
  <c r="L12" i="8" s="1"/>
  <c r="K10" i="8"/>
  <c r="O10" i="8" s="1"/>
  <c r="E14" i="8"/>
  <c r="E15" i="8" s="1"/>
  <c r="E16" i="8" s="1"/>
  <c r="E17" i="8" s="1"/>
  <c r="E18" i="8" s="1"/>
  <c r="E19" i="8" s="1"/>
  <c r="E20" i="8" s="1"/>
  <c r="E21" i="8" s="1"/>
  <c r="E22" i="8" s="1"/>
  <c r="E23" i="8" s="1"/>
  <c r="J13" i="8" l="1"/>
  <c r="L13" i="8" s="1"/>
  <c r="H16" i="8"/>
  <c r="C14" i="8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K11" i="8"/>
  <c r="O11" i="8" s="1"/>
  <c r="J14" i="8" l="1"/>
  <c r="H17" i="8"/>
  <c r="K12" i="8"/>
  <c r="K13" i="8" s="1"/>
  <c r="C30" i="8"/>
  <c r="D14" i="8"/>
  <c r="D15" i="8" s="1"/>
  <c r="D16" i="8" s="1"/>
  <c r="D17" i="8" s="1"/>
  <c r="D18" i="8" s="1"/>
  <c r="D19" i="8" s="1"/>
  <c r="D20" i="8" s="1"/>
  <c r="D21" i="8" s="1"/>
  <c r="D22" i="8" s="1"/>
  <c r="D23" i="8" s="1"/>
  <c r="J15" i="8" l="1"/>
  <c r="L15" i="8" s="1"/>
  <c r="L14" i="8"/>
  <c r="H18" i="8"/>
  <c r="O12" i="8"/>
  <c r="K14" i="8"/>
  <c r="O13" i="8"/>
  <c r="J16" i="8" l="1"/>
  <c r="L16" i="8" s="1"/>
  <c r="H19" i="8"/>
  <c r="K15" i="8"/>
  <c r="O14" i="8"/>
  <c r="J17" i="8" l="1"/>
  <c r="L17" i="8" s="1"/>
  <c r="H20" i="8"/>
  <c r="K16" i="8"/>
  <c r="O15" i="8"/>
  <c r="J18" i="8" l="1"/>
  <c r="L18" i="8" s="1"/>
  <c r="H21" i="8"/>
  <c r="K17" i="8"/>
  <c r="O16" i="8"/>
  <c r="J19" i="8" l="1"/>
  <c r="L19" i="8" s="1"/>
  <c r="H22" i="8"/>
  <c r="K18" i="8"/>
  <c r="O17" i="8"/>
  <c r="J20" i="8" l="1"/>
  <c r="L20" i="8" s="1"/>
  <c r="H23" i="8"/>
  <c r="K19" i="8"/>
  <c r="O18" i="8"/>
  <c r="J21" i="8" l="1"/>
  <c r="L21" i="8" s="1"/>
  <c r="H24" i="8"/>
  <c r="K20" i="8"/>
  <c r="O19" i="8"/>
  <c r="J22" i="8" l="1"/>
  <c r="L22" i="8" s="1"/>
  <c r="H25" i="8"/>
  <c r="K21" i="8"/>
  <c r="O20" i="8"/>
  <c r="J23" i="8" l="1"/>
  <c r="L23" i="8" s="1"/>
  <c r="H26" i="8"/>
  <c r="K22" i="8"/>
  <c r="O21" i="8"/>
  <c r="J24" i="8" l="1"/>
  <c r="L24" i="8" s="1"/>
  <c r="H27" i="8"/>
  <c r="K23" i="8"/>
  <c r="O22" i="8"/>
  <c r="J25" i="8" l="1"/>
  <c r="L25" i="8" s="1"/>
  <c r="H28" i="8"/>
  <c r="K24" i="8"/>
  <c r="O23" i="8"/>
  <c r="J26" i="8" l="1"/>
  <c r="L26" i="8" s="1"/>
  <c r="H29" i="8"/>
  <c r="K25" i="8"/>
  <c r="O24" i="8"/>
  <c r="J27" i="8" l="1"/>
  <c r="L27" i="8" s="1"/>
  <c r="H30" i="8"/>
  <c r="K26" i="8"/>
  <c r="O25" i="8"/>
  <c r="J28" i="8" l="1"/>
  <c r="L28" i="8" s="1"/>
  <c r="K27" i="8"/>
  <c r="O26" i="8"/>
  <c r="J29" i="8" l="1"/>
  <c r="L29" i="8" s="1"/>
  <c r="K28" i="8"/>
  <c r="O27" i="8"/>
  <c r="K29" i="8" l="1"/>
  <c r="O29" i="8" s="1"/>
  <c r="O28" i="8"/>
  <c r="K32" i="8" l="1"/>
  <c r="J30" i="8"/>
  <c r="L30" i="8" s="1"/>
</calcChain>
</file>

<file path=xl/sharedStrings.xml><?xml version="1.0" encoding="utf-8"?>
<sst xmlns="http://schemas.openxmlformats.org/spreadsheetml/2006/main" count="46" uniqueCount="46">
  <si>
    <t>دوره</t>
  </si>
  <si>
    <t>سال 1</t>
  </si>
  <si>
    <t>سال 2</t>
  </si>
  <si>
    <t>سال 3</t>
  </si>
  <si>
    <t>سال 4</t>
  </si>
  <si>
    <t>سال 5</t>
  </si>
  <si>
    <t>سال 6</t>
  </si>
  <si>
    <t>سال 7</t>
  </si>
  <si>
    <t>سال 8</t>
  </si>
  <si>
    <t>سال 9</t>
  </si>
  <si>
    <t>سال 10</t>
  </si>
  <si>
    <t>سال 11</t>
  </si>
  <si>
    <t>سال 12</t>
  </si>
  <si>
    <t>سال 13</t>
  </si>
  <si>
    <t>سال 14</t>
  </si>
  <si>
    <t>سال 15</t>
  </si>
  <si>
    <t>هزینه انرژی 1%</t>
  </si>
  <si>
    <t>فروش برق</t>
  </si>
  <si>
    <t>ارزش فعلی پروژه</t>
  </si>
  <si>
    <t>IRR</t>
  </si>
  <si>
    <t>درآمد</t>
  </si>
  <si>
    <t>عدم دفن پسماند  و احداث لندفیل</t>
  </si>
  <si>
    <t xml:space="preserve">هزینه حقوق پرسنل </t>
  </si>
  <si>
    <t xml:space="preserve">هزینه زمین </t>
  </si>
  <si>
    <t>سوزاندن پسماند</t>
  </si>
  <si>
    <t>سال16</t>
  </si>
  <si>
    <t>سال17</t>
  </si>
  <si>
    <t>سال18</t>
  </si>
  <si>
    <t>سال19</t>
  </si>
  <si>
    <t>سال20</t>
  </si>
  <si>
    <t xml:space="preserve"> هزینه خرید دستگاه</t>
  </si>
  <si>
    <t>جمع کل</t>
  </si>
  <si>
    <t>هزینه نگهداشت( بهره بردار) 7%</t>
  </si>
  <si>
    <t>نرخ برق(ریال)</t>
  </si>
  <si>
    <t>نرخ متوسط تورم هرساله</t>
  </si>
  <si>
    <t>نرخ هزینه نگهداشت و استهلاک</t>
  </si>
  <si>
    <t>نرخ ارز در ابتدای شروع پروزه(ریال)</t>
  </si>
  <si>
    <t>میزان برق تولیدی( کیلووات ساعت )</t>
  </si>
  <si>
    <t>گیت فی( ریال/کیلوگرم)</t>
  </si>
  <si>
    <t>تعداد روز کاری سیستم</t>
  </si>
  <si>
    <t>میزان پسماند(کیلوگرم در روز)</t>
  </si>
  <si>
    <t>هزینه ها</t>
  </si>
  <si>
    <t>هزینه خرید دستگاه(یورو)</t>
  </si>
  <si>
    <t xml:space="preserve">                                               مشخصات پارامترهای استفاده شده در این طرح</t>
  </si>
  <si>
    <t>درامد خالص  با کسر هزینه های نگهداشت و بهره برداری</t>
  </si>
  <si>
    <t>نرخ تبدیل دلار به یورو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</si>
</sst>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_-* #,##0_-;_-* #,##0\-;_-* &quot;-&quot;??_-;_-@_-"/>
    <numFmt numFmtId="165" formatCode="&quot;ريال&quot;\ #,##0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1"/>
      <color theme="1"/>
      <name val="B Nazanin"/>
      <charset val="178"/>
    </font>
    <font>
      <sz val="11"/>
      <color theme="1"/>
      <name val="B Titr"/>
      <charset val="178"/>
    </font>
    <font>
      <b/>
      <sz val="14"/>
      <color theme="1"/>
      <name val="B Nazanin"/>
      <charset val="17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3" fontId="0" fillId="0" borderId="0" xfId="0" applyNumberFormat="1"/>
    <xf numFmtId="0" fontId="0" fillId="3" borderId="1" xfId="0" applyFill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 readingOrder="2"/>
    </xf>
    <xf numFmtId="3" fontId="0" fillId="0" borderId="0" xfId="0" applyNumberFormat="1" applyFill="1"/>
    <xf numFmtId="0" fontId="0" fillId="3" borderId="2" xfId="0" applyFill="1" applyBorder="1" applyAlignment="1">
      <alignment horizontal="center" vertical="center"/>
    </xf>
    <xf numFmtId="3" fontId="2" fillId="7" borderId="1" xfId="0" applyNumberFormat="1" applyFont="1" applyFill="1" applyBorder="1" applyAlignment="1">
      <alignment horizontal="center" vertical="center"/>
    </xf>
    <xf numFmtId="3" fontId="3" fillId="5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3" fontId="3" fillId="5" borderId="7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 wrapText="1"/>
    </xf>
    <xf numFmtId="3" fontId="3" fillId="6" borderId="3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164" fontId="2" fillId="0" borderId="1" xfId="1" applyNumberFormat="1" applyFont="1" applyBorder="1" applyAlignment="1">
      <alignment wrapText="1"/>
    </xf>
    <xf numFmtId="164" fontId="2" fillId="0" borderId="1" xfId="1" applyNumberFormat="1" applyFont="1" applyBorder="1" applyAlignment="1"/>
    <xf numFmtId="164" fontId="2" fillId="0" borderId="2" xfId="1" applyNumberFormat="1" applyFont="1" applyBorder="1" applyAlignment="1"/>
    <xf numFmtId="165" fontId="3" fillId="0" borderId="1" xfId="0" applyNumberFormat="1" applyFont="1" applyBorder="1" applyAlignment="1">
      <alignment horizontal="center" vertical="center" wrapText="1"/>
    </xf>
    <xf numFmtId="3" fontId="0" fillId="6" borderId="1" xfId="0" applyNumberFormat="1" applyFill="1" applyBorder="1" applyAlignment="1">
      <alignment horizontal="left" wrapText="1"/>
    </xf>
    <xf numFmtId="165" fontId="3" fillId="6" borderId="1" xfId="0" applyNumberFormat="1" applyFont="1" applyFill="1" applyBorder="1" applyAlignment="1">
      <alignment horizontal="center" vertical="center" wrapText="1"/>
    </xf>
    <xf numFmtId="165" fontId="3" fillId="6" borderId="1" xfId="0" applyNumberFormat="1" applyFont="1" applyFill="1" applyBorder="1" applyAlignment="1">
      <alignment horizontal="center" vertical="center" wrapText="1" readingOrder="1"/>
    </xf>
    <xf numFmtId="0" fontId="2" fillId="4" borderId="1" xfId="0" applyFont="1" applyFill="1" applyBorder="1" applyAlignment="1">
      <alignment horizontal="left" vertical="center"/>
    </xf>
    <xf numFmtId="9" fontId="2" fillId="4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3" fontId="3" fillId="5" borderId="4" xfId="0" applyNumberFormat="1" applyFont="1" applyFill="1" applyBorder="1" applyAlignment="1">
      <alignment horizontal="center" vertical="center" wrapText="1"/>
    </xf>
    <xf numFmtId="3" fontId="3" fillId="5" borderId="5" xfId="0" applyNumberFormat="1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3" fontId="3" fillId="8" borderId="0" xfId="0" applyNumberFormat="1" applyFont="1" applyFill="1" applyBorder="1" applyAlignment="1">
      <alignment horizontal="center" vertical="center"/>
    </xf>
    <xf numFmtId="3" fontId="0" fillId="8" borderId="0" xfId="0" applyNumberFormat="1" applyFill="1" applyBorder="1"/>
    <xf numFmtId="9" fontId="3" fillId="8" borderId="0" xfId="0" applyNumberFormat="1" applyFont="1" applyFill="1" applyBorder="1" applyAlignment="1">
      <alignment horizontal="center" vertical="center"/>
    </xf>
    <xf numFmtId="3" fontId="3" fillId="8" borderId="8" xfId="0" applyNumberFormat="1" applyFont="1" applyFill="1" applyBorder="1" applyAlignment="1">
      <alignment horizontal="center" vertical="center"/>
    </xf>
    <xf numFmtId="3" fontId="3" fillId="8" borderId="9" xfId="0" applyNumberFormat="1" applyFont="1" applyFill="1" applyBorder="1" applyAlignment="1">
      <alignment horizontal="center" vertical="center"/>
    </xf>
    <xf numFmtId="3" fontId="3" fillId="8" borderId="7" xfId="0" applyNumberFormat="1" applyFont="1" applyFill="1" applyBorder="1" applyAlignment="1">
      <alignment horizontal="center" vertical="center"/>
    </xf>
    <xf numFmtId="3" fontId="3" fillId="8" borderId="10" xfId="0" applyNumberFormat="1" applyFont="1" applyFill="1" applyBorder="1" applyAlignment="1">
      <alignment horizontal="center" vertical="center"/>
    </xf>
    <xf numFmtId="3" fontId="3" fillId="8" borderId="11" xfId="0" applyNumberFormat="1" applyFont="1" applyFill="1" applyBorder="1" applyAlignment="1">
      <alignment horizontal="center" vertical="center"/>
    </xf>
    <xf numFmtId="3" fontId="3" fillId="8" borderId="12" xfId="0" applyNumberFormat="1" applyFont="1" applyFill="1" applyBorder="1" applyAlignment="1">
      <alignment horizontal="center" vertical="center"/>
    </xf>
    <xf numFmtId="3" fontId="3" fillId="8" borderId="13" xfId="0" applyNumberFormat="1" applyFont="1" applyFill="1" applyBorder="1" applyAlignment="1">
      <alignment horizontal="center" vertical="center"/>
    </xf>
    <xf numFmtId="3" fontId="0" fillId="8" borderId="13" xfId="0" applyNumberFormat="1" applyFill="1" applyBorder="1"/>
    <xf numFmtId="0" fontId="0" fillId="8" borderId="13" xfId="0" applyFill="1" applyBorder="1"/>
    <xf numFmtId="3" fontId="0" fillId="8" borderId="14" xfId="0" applyNumberFormat="1" applyFill="1" applyBorder="1"/>
    <xf numFmtId="3" fontId="6" fillId="8" borderId="0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5" borderId="2" xfId="0" applyNumberFormat="1" applyFont="1" applyFill="1" applyBorder="1" applyAlignment="1">
      <alignment horizontal="center" vertical="center" wrapText="1"/>
    </xf>
    <xf numFmtId="3" fontId="3" fillId="5" borderId="3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2"/>
  <sheetViews>
    <sheetView tabSelected="1" zoomScale="80" zoomScaleNormal="80" workbookViewId="0">
      <selection activeCell="H6" sqref="H6"/>
    </sheetView>
  </sheetViews>
  <sheetFormatPr defaultRowHeight="15" x14ac:dyDescent="0.25"/>
  <cols>
    <col min="1" max="1" width="28.28515625" customWidth="1"/>
    <col min="2" max="2" width="26.5703125" style="1" customWidth="1"/>
    <col min="3" max="3" width="26.42578125" style="1" customWidth="1"/>
    <col min="4" max="4" width="21.7109375" style="1" hidden="1" customWidth="1"/>
    <col min="5" max="5" width="1.5703125" style="1" hidden="1" customWidth="1"/>
    <col min="6" max="6" width="26" style="1" customWidth="1"/>
    <col min="7" max="9" width="26.85546875" customWidth="1"/>
    <col min="10" max="10" width="31.42578125" style="1" bestFit="1" customWidth="1"/>
    <col min="11" max="11" width="30" style="1" customWidth="1"/>
    <col min="12" max="12" width="33.28515625" style="1" customWidth="1"/>
    <col min="13" max="13" width="18.5703125" style="1" customWidth="1"/>
    <col min="14" max="14" width="56.28515625" customWidth="1"/>
    <col min="15" max="15" width="38.42578125" customWidth="1"/>
    <col min="16" max="16" width="25.5703125" customWidth="1"/>
    <col min="17" max="17" width="12.7109375" customWidth="1"/>
  </cols>
  <sheetData>
    <row r="2" spans="1:15" ht="24" x14ac:dyDescent="0.25">
      <c r="A2" s="45" t="s">
        <v>43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5" ht="19.5" x14ac:dyDescent="0.25">
      <c r="A3" s="35" t="s">
        <v>36</v>
      </c>
      <c r="B3" s="36" t="s">
        <v>34</v>
      </c>
      <c r="C3" s="36" t="s">
        <v>42</v>
      </c>
      <c r="D3" s="36"/>
      <c r="E3" s="36"/>
      <c r="F3" s="36" t="s">
        <v>35</v>
      </c>
      <c r="G3" s="36" t="s">
        <v>38</v>
      </c>
      <c r="H3" s="36" t="s">
        <v>37</v>
      </c>
      <c r="I3" s="36" t="s">
        <v>33</v>
      </c>
      <c r="J3" s="36" t="s">
        <v>39</v>
      </c>
      <c r="K3" s="37" t="s">
        <v>40</v>
      </c>
      <c r="L3" s="33"/>
      <c r="M3" s="33"/>
    </row>
    <row r="4" spans="1:15" ht="19.5" x14ac:dyDescent="0.25">
      <c r="A4" s="38">
        <v>270000</v>
      </c>
      <c r="B4" s="34">
        <v>0.28000000000000003</v>
      </c>
      <c r="C4" s="32">
        <v>90000000</v>
      </c>
      <c r="D4" s="32"/>
      <c r="E4" s="32"/>
      <c r="F4" s="34">
        <v>7.0000000000000007E-2</v>
      </c>
      <c r="G4" s="32">
        <v>10000</v>
      </c>
      <c r="H4" s="32">
        <v>13000</v>
      </c>
      <c r="I4" s="32">
        <v>15540</v>
      </c>
      <c r="J4" s="32">
        <v>300</v>
      </c>
      <c r="K4" s="39">
        <v>1100000</v>
      </c>
      <c r="L4" s="33"/>
      <c r="M4" s="33"/>
    </row>
    <row r="5" spans="1:15" ht="19.5" customHeight="1" x14ac:dyDescent="0.25">
      <c r="A5" s="40">
        <v>1.18</v>
      </c>
      <c r="B5" s="41"/>
      <c r="C5" s="42"/>
      <c r="D5" s="41"/>
      <c r="E5" s="41"/>
      <c r="F5" s="42"/>
      <c r="G5" s="43"/>
      <c r="H5" s="43"/>
      <c r="I5" s="43"/>
      <c r="J5" s="42"/>
      <c r="K5" s="44"/>
      <c r="L5" s="33"/>
      <c r="M5" s="33"/>
    </row>
    <row r="6" spans="1:15" ht="19.5" x14ac:dyDescent="0.25">
      <c r="A6" s="11"/>
      <c r="B6" s="11"/>
      <c r="C6" s="11"/>
      <c r="D6" s="11"/>
      <c r="E6" s="11"/>
      <c r="F6" s="11"/>
      <c r="L6" s="5"/>
    </row>
    <row r="7" spans="1:15" ht="19.5" customHeight="1" x14ac:dyDescent="0.45">
      <c r="A7" s="46" t="s">
        <v>0</v>
      </c>
      <c r="B7" s="47" t="s">
        <v>41</v>
      </c>
      <c r="C7" s="48"/>
      <c r="D7" s="48"/>
      <c r="E7" s="48"/>
      <c r="F7" s="49"/>
      <c r="G7" s="15"/>
      <c r="H7" s="27" t="s">
        <v>20</v>
      </c>
      <c r="I7" s="28"/>
      <c r="J7" s="29"/>
      <c r="K7" s="12" t="s">
        <v>18</v>
      </c>
      <c r="L7" s="50" t="s">
        <v>44</v>
      </c>
      <c r="M7"/>
      <c r="O7" s="10"/>
    </row>
    <row r="8" spans="1:15" ht="24.75" customHeight="1" x14ac:dyDescent="0.45">
      <c r="A8" s="46"/>
      <c r="B8" s="4" t="s">
        <v>30</v>
      </c>
      <c r="C8" s="30" t="s">
        <v>32</v>
      </c>
      <c r="D8" s="30" t="s">
        <v>16</v>
      </c>
      <c r="E8" s="30" t="s">
        <v>22</v>
      </c>
      <c r="F8" s="30" t="s">
        <v>23</v>
      </c>
      <c r="G8" s="15"/>
      <c r="H8" s="3" t="s">
        <v>24</v>
      </c>
      <c r="I8" s="3" t="s">
        <v>21</v>
      </c>
      <c r="J8" s="3" t="s">
        <v>17</v>
      </c>
      <c r="K8" s="13"/>
      <c r="L8" s="51"/>
      <c r="M8"/>
      <c r="O8" s="8"/>
    </row>
    <row r="9" spans="1:15" ht="21" customHeight="1" x14ac:dyDescent="0.25">
      <c r="A9" s="14" t="s">
        <v>1</v>
      </c>
      <c r="B9" s="20">
        <f>C4*A4*A5</f>
        <v>28674000000000</v>
      </c>
      <c r="C9" s="20">
        <v>0</v>
      </c>
      <c r="D9" s="20">
        <v>0</v>
      </c>
      <c r="E9" s="20">
        <v>0</v>
      </c>
      <c r="F9" s="20">
        <v>0</v>
      </c>
      <c r="G9" s="20"/>
      <c r="H9" s="20">
        <v>0</v>
      </c>
      <c r="I9" s="20"/>
      <c r="J9" s="20">
        <v>0</v>
      </c>
      <c r="K9" s="20">
        <f>(H9+I9+J9)-($B$9+C9+F9)</f>
        <v>-28674000000000</v>
      </c>
      <c r="M9"/>
      <c r="O9" s="9">
        <f t="shared" ref="O9:O29" si="0">K9/1000000</f>
        <v>-28674000</v>
      </c>
    </row>
    <row r="10" spans="1:15" ht="21" customHeight="1" x14ac:dyDescent="0.25">
      <c r="A10" s="14" t="s">
        <v>2</v>
      </c>
      <c r="B10" s="17">
        <v>0</v>
      </c>
      <c r="C10" s="20">
        <f>C4*A4*F4*A5</f>
        <v>2007180000000.0002</v>
      </c>
      <c r="D10" s="20">
        <v>0</v>
      </c>
      <c r="E10" s="20">
        <v>0</v>
      </c>
      <c r="F10" s="20">
        <v>0</v>
      </c>
      <c r="G10" s="20"/>
      <c r="H10" s="20">
        <f>$G$4*$K$4*$J$4</f>
        <v>3300000000000</v>
      </c>
      <c r="I10" s="20"/>
      <c r="J10" s="20">
        <f>$H$4*$I$4*$J$4*24</f>
        <v>1454544000000</v>
      </c>
      <c r="K10" s="20">
        <f t="shared" ref="K10:K29" si="1">(H10+I10+J10)-(C10+F10)+K9</f>
        <v>-25926636000000</v>
      </c>
      <c r="L10" s="20">
        <f>((J10+I10+H10)-C10)</f>
        <v>2747364000000</v>
      </c>
      <c r="M10" s="31"/>
      <c r="O10" s="9">
        <f t="shared" si="0"/>
        <v>-25926636</v>
      </c>
    </row>
    <row r="11" spans="1:15" ht="21" customHeight="1" x14ac:dyDescent="0.25">
      <c r="A11" s="14" t="s">
        <v>3</v>
      </c>
      <c r="B11" s="17">
        <v>0</v>
      </c>
      <c r="C11" s="20">
        <f>(C10*$B$4)+C10</f>
        <v>2569190400000.0005</v>
      </c>
      <c r="D11" s="20">
        <v>0</v>
      </c>
      <c r="E11" s="20">
        <f>E10*105%</f>
        <v>0</v>
      </c>
      <c r="F11" s="20">
        <v>0</v>
      </c>
      <c r="G11" s="20"/>
      <c r="H11" s="20">
        <f t="shared" ref="H11:H29" si="2">H10+(H10*$B$4)</f>
        <v>4224000000000</v>
      </c>
      <c r="I11" s="20"/>
      <c r="J11" s="20">
        <f t="shared" ref="J11:J29" si="3">J10+(J10*$B$4)</f>
        <v>1861816320000</v>
      </c>
      <c r="K11" s="20">
        <f t="shared" si="1"/>
        <v>-22410010080000</v>
      </c>
      <c r="L11" s="20">
        <f t="shared" ref="L11:L29" si="4">((J11+I11+H11)-C11)</f>
        <v>3516625919999.9995</v>
      </c>
      <c r="M11"/>
      <c r="O11" s="9">
        <f t="shared" si="0"/>
        <v>-22410010.079999998</v>
      </c>
    </row>
    <row r="12" spans="1:15" ht="21" customHeight="1" x14ac:dyDescent="0.25">
      <c r="A12" s="14" t="s">
        <v>4</v>
      </c>
      <c r="B12" s="17">
        <v>0</v>
      </c>
      <c r="C12" s="20">
        <f t="shared" ref="C12:C29" si="5">C11*$B$4+C11</f>
        <v>3288563712000.001</v>
      </c>
      <c r="D12" s="20">
        <f t="shared" ref="D12:E23" si="6">D11*105%</f>
        <v>0</v>
      </c>
      <c r="E12" s="20">
        <f t="shared" si="6"/>
        <v>0</v>
      </c>
      <c r="F12" s="20">
        <v>0</v>
      </c>
      <c r="G12" s="20"/>
      <c r="H12" s="20">
        <f t="shared" si="2"/>
        <v>5406720000000</v>
      </c>
      <c r="I12" s="20"/>
      <c r="J12" s="20">
        <f t="shared" si="3"/>
        <v>2383124889600</v>
      </c>
      <c r="K12" s="20">
        <f t="shared" si="1"/>
        <v>-17908728902400</v>
      </c>
      <c r="L12" s="20">
        <f t="shared" si="4"/>
        <v>4501281177599.999</v>
      </c>
      <c r="M12"/>
      <c r="O12" s="9">
        <f t="shared" si="0"/>
        <v>-17908728.902399998</v>
      </c>
    </row>
    <row r="13" spans="1:15" ht="21" customHeight="1" x14ac:dyDescent="0.25">
      <c r="A13" s="14" t="s">
        <v>5</v>
      </c>
      <c r="B13" s="17">
        <v>0</v>
      </c>
      <c r="C13" s="20">
        <f t="shared" si="5"/>
        <v>4209361551360.0015</v>
      </c>
      <c r="D13" s="20">
        <f t="shared" si="6"/>
        <v>0</v>
      </c>
      <c r="E13" s="20">
        <f t="shared" si="6"/>
        <v>0</v>
      </c>
      <c r="F13" s="20">
        <v>0</v>
      </c>
      <c r="G13" s="20"/>
      <c r="H13" s="20">
        <f t="shared" si="2"/>
        <v>6920601600000</v>
      </c>
      <c r="I13" s="20"/>
      <c r="J13" s="20">
        <f t="shared" si="3"/>
        <v>3050399858688</v>
      </c>
      <c r="K13" s="20">
        <f t="shared" si="1"/>
        <v>-12147088995072.002</v>
      </c>
      <c r="L13" s="20">
        <f t="shared" si="4"/>
        <v>5761639907327.998</v>
      </c>
      <c r="M13"/>
      <c r="O13" s="9">
        <f t="shared" si="0"/>
        <v>-12147088.995072002</v>
      </c>
    </row>
    <row r="14" spans="1:15" ht="21" customHeight="1" x14ac:dyDescent="0.25">
      <c r="A14" s="14" t="s">
        <v>6</v>
      </c>
      <c r="B14" s="17">
        <v>0</v>
      </c>
      <c r="C14" s="20">
        <f t="shared" si="5"/>
        <v>5387982785740.8018</v>
      </c>
      <c r="D14" s="20">
        <f t="shared" si="6"/>
        <v>0</v>
      </c>
      <c r="E14" s="20">
        <f t="shared" si="6"/>
        <v>0</v>
      </c>
      <c r="F14" s="20">
        <v>0</v>
      </c>
      <c r="G14" s="20"/>
      <c r="H14" s="20">
        <f t="shared" si="2"/>
        <v>8858370048000</v>
      </c>
      <c r="I14" s="20"/>
      <c r="J14" s="20">
        <f t="shared" si="3"/>
        <v>3904511819120.6401</v>
      </c>
      <c r="K14" s="20">
        <f t="shared" si="1"/>
        <v>-4772189913692.1631</v>
      </c>
      <c r="L14" s="20">
        <f t="shared" si="4"/>
        <v>7374899081379.8389</v>
      </c>
      <c r="M14"/>
      <c r="O14" s="9">
        <f t="shared" si="0"/>
        <v>-4772189.9136921633</v>
      </c>
    </row>
    <row r="15" spans="1:15" ht="21" customHeight="1" x14ac:dyDescent="0.25">
      <c r="A15" s="14" t="s">
        <v>7</v>
      </c>
      <c r="B15" s="17">
        <v>0</v>
      </c>
      <c r="C15" s="20">
        <f t="shared" si="5"/>
        <v>6896617965748.2266</v>
      </c>
      <c r="D15" s="20">
        <f t="shared" si="6"/>
        <v>0</v>
      </c>
      <c r="E15" s="20">
        <f t="shared" si="6"/>
        <v>0</v>
      </c>
      <c r="F15" s="20">
        <v>0</v>
      </c>
      <c r="G15" s="20"/>
      <c r="H15" s="20">
        <f t="shared" si="2"/>
        <v>11338713661440</v>
      </c>
      <c r="I15" s="20"/>
      <c r="J15" s="20">
        <f t="shared" si="3"/>
        <v>4997775128474.4199</v>
      </c>
      <c r="K15" s="20">
        <f t="shared" si="1"/>
        <v>4667680910474.0303</v>
      </c>
      <c r="L15" s="20">
        <f t="shared" si="4"/>
        <v>9439870824166.1934</v>
      </c>
      <c r="M15"/>
      <c r="O15" s="9">
        <f t="shared" si="0"/>
        <v>4667680.9104740303</v>
      </c>
    </row>
    <row r="16" spans="1:15" ht="21" customHeight="1" x14ac:dyDescent="0.25">
      <c r="A16" s="14" t="s">
        <v>8</v>
      </c>
      <c r="B16" s="17">
        <v>0</v>
      </c>
      <c r="C16" s="20">
        <f t="shared" si="5"/>
        <v>8827670996157.7305</v>
      </c>
      <c r="D16" s="20">
        <f t="shared" si="6"/>
        <v>0</v>
      </c>
      <c r="E16" s="20">
        <f t="shared" si="6"/>
        <v>0</v>
      </c>
      <c r="F16" s="20">
        <v>0</v>
      </c>
      <c r="G16" s="20"/>
      <c r="H16" s="20">
        <f t="shared" si="2"/>
        <v>14513553486643.199</v>
      </c>
      <c r="I16" s="20"/>
      <c r="J16" s="20">
        <f t="shared" si="3"/>
        <v>6397152164447.2578</v>
      </c>
      <c r="K16" s="20">
        <f t="shared" si="1"/>
        <v>16750715565406.758</v>
      </c>
      <c r="L16" s="20">
        <f t="shared" si="4"/>
        <v>12083034654932.727</v>
      </c>
      <c r="M16"/>
      <c r="O16" s="9">
        <f t="shared" si="0"/>
        <v>16750715.565406758</v>
      </c>
    </row>
    <row r="17" spans="1:15" ht="21" customHeight="1" x14ac:dyDescent="0.25">
      <c r="A17" s="14" t="s">
        <v>9</v>
      </c>
      <c r="B17" s="17">
        <v>0</v>
      </c>
      <c r="C17" s="20">
        <f t="shared" si="5"/>
        <v>11299418875081.895</v>
      </c>
      <c r="D17" s="20">
        <f t="shared" si="6"/>
        <v>0</v>
      </c>
      <c r="E17" s="20">
        <f t="shared" si="6"/>
        <v>0</v>
      </c>
      <c r="F17" s="20">
        <v>0</v>
      </c>
      <c r="G17" s="20"/>
      <c r="H17" s="20">
        <f t="shared" si="2"/>
        <v>18577348462903.297</v>
      </c>
      <c r="I17" s="20"/>
      <c r="J17" s="20">
        <f t="shared" si="3"/>
        <v>8188354770492.4902</v>
      </c>
      <c r="K17" s="20">
        <f t="shared" si="1"/>
        <v>32216999923720.652</v>
      </c>
      <c r="L17" s="20">
        <f t="shared" si="4"/>
        <v>15466284358313.895</v>
      </c>
      <c r="M17"/>
      <c r="O17" s="9">
        <f t="shared" si="0"/>
        <v>32216999.923720654</v>
      </c>
    </row>
    <row r="18" spans="1:15" ht="21" customHeight="1" x14ac:dyDescent="0.25">
      <c r="A18" s="14" t="s">
        <v>10</v>
      </c>
      <c r="B18" s="17">
        <v>0</v>
      </c>
      <c r="C18" s="20">
        <f t="shared" si="5"/>
        <v>14463256160104.824</v>
      </c>
      <c r="D18" s="20">
        <f t="shared" si="6"/>
        <v>0</v>
      </c>
      <c r="E18" s="20">
        <f t="shared" si="6"/>
        <v>0</v>
      </c>
      <c r="F18" s="20">
        <v>0</v>
      </c>
      <c r="G18" s="20"/>
      <c r="H18" s="20">
        <f t="shared" si="2"/>
        <v>23779006032516.219</v>
      </c>
      <c r="I18" s="20"/>
      <c r="J18" s="20">
        <f t="shared" si="3"/>
        <v>10481094106230.387</v>
      </c>
      <c r="K18" s="20">
        <f t="shared" si="1"/>
        <v>52013843902362.437</v>
      </c>
      <c r="L18" s="20">
        <f t="shared" si="4"/>
        <v>19796843978641.781</v>
      </c>
      <c r="M18"/>
      <c r="O18" s="9">
        <f t="shared" si="0"/>
        <v>52013843.902362436</v>
      </c>
    </row>
    <row r="19" spans="1:15" ht="21" customHeight="1" x14ac:dyDescent="0.25">
      <c r="A19" s="14" t="s">
        <v>11</v>
      </c>
      <c r="B19" s="17">
        <v>0</v>
      </c>
      <c r="C19" s="20">
        <f t="shared" si="5"/>
        <v>18512967884934.176</v>
      </c>
      <c r="D19" s="20">
        <f t="shared" si="6"/>
        <v>0</v>
      </c>
      <c r="E19" s="20">
        <f t="shared" si="6"/>
        <v>0</v>
      </c>
      <c r="F19" s="20">
        <v>0</v>
      </c>
      <c r="G19" s="20"/>
      <c r="H19" s="20">
        <f t="shared" si="2"/>
        <v>30437127721620.762</v>
      </c>
      <c r="I19" s="20"/>
      <c r="J19" s="20">
        <f t="shared" si="3"/>
        <v>13415800455974.895</v>
      </c>
      <c r="K19" s="20">
        <f t="shared" si="1"/>
        <v>77353804195023.922</v>
      </c>
      <c r="L19" s="20">
        <f t="shared" si="4"/>
        <v>25339960292661.48</v>
      </c>
      <c r="M19"/>
      <c r="O19" s="9">
        <f t="shared" si="0"/>
        <v>77353804.195023924</v>
      </c>
    </row>
    <row r="20" spans="1:15" ht="21" customHeight="1" x14ac:dyDescent="0.25">
      <c r="A20" s="14" t="s">
        <v>12</v>
      </c>
      <c r="B20" s="17">
        <v>0</v>
      </c>
      <c r="C20" s="20">
        <f t="shared" si="5"/>
        <v>23696598892715.746</v>
      </c>
      <c r="D20" s="20">
        <f t="shared" si="6"/>
        <v>0</v>
      </c>
      <c r="E20" s="20">
        <f t="shared" si="6"/>
        <v>0</v>
      </c>
      <c r="F20" s="20">
        <v>0</v>
      </c>
      <c r="G20" s="20"/>
      <c r="H20" s="20">
        <f t="shared" si="2"/>
        <v>38959523483674.578</v>
      </c>
      <c r="I20" s="20"/>
      <c r="J20" s="20">
        <f t="shared" si="3"/>
        <v>17172224583647.865</v>
      </c>
      <c r="K20" s="20">
        <f t="shared" si="1"/>
        <v>109788953369630.62</v>
      </c>
      <c r="L20" s="20">
        <f t="shared" si="4"/>
        <v>32435149174606.699</v>
      </c>
      <c r="M20"/>
      <c r="O20" s="9">
        <f t="shared" si="0"/>
        <v>109788953.36963062</v>
      </c>
    </row>
    <row r="21" spans="1:15" ht="21" customHeight="1" x14ac:dyDescent="0.25">
      <c r="A21" s="14" t="s">
        <v>13</v>
      </c>
      <c r="B21" s="17">
        <v>0</v>
      </c>
      <c r="C21" s="20">
        <f t="shared" si="5"/>
        <v>30331646582676.156</v>
      </c>
      <c r="D21" s="20">
        <f t="shared" si="6"/>
        <v>0</v>
      </c>
      <c r="E21" s="20">
        <f t="shared" si="6"/>
        <v>0</v>
      </c>
      <c r="F21" s="20">
        <v>0</v>
      </c>
      <c r="G21" s="20"/>
      <c r="H21" s="20">
        <f t="shared" si="2"/>
        <v>49868190059103.461</v>
      </c>
      <c r="I21" s="20"/>
      <c r="J21" s="20">
        <f t="shared" si="3"/>
        <v>21980447467069.266</v>
      </c>
      <c r="K21" s="20">
        <f t="shared" si="1"/>
        <v>151305944313127.19</v>
      </c>
      <c r="L21" s="20">
        <f t="shared" si="4"/>
        <v>41516990943496.562</v>
      </c>
      <c r="M21"/>
      <c r="O21" s="9">
        <f t="shared" si="0"/>
        <v>151305944.31312719</v>
      </c>
    </row>
    <row r="22" spans="1:15" ht="21" customHeight="1" x14ac:dyDescent="0.25">
      <c r="A22" s="14" t="s">
        <v>14</v>
      </c>
      <c r="B22" s="17">
        <v>0</v>
      </c>
      <c r="C22" s="20">
        <f t="shared" si="5"/>
        <v>38824507625825.484</v>
      </c>
      <c r="D22" s="20">
        <f t="shared" si="6"/>
        <v>0</v>
      </c>
      <c r="E22" s="20">
        <f t="shared" si="6"/>
        <v>0</v>
      </c>
      <c r="F22" s="20">
        <v>0</v>
      </c>
      <c r="G22" s="20"/>
      <c r="H22" s="20">
        <f t="shared" si="2"/>
        <v>63831283275652.43</v>
      </c>
      <c r="I22" s="20"/>
      <c r="J22" s="20">
        <f t="shared" si="3"/>
        <v>28134972757848.66</v>
      </c>
      <c r="K22" s="20">
        <f t="shared" si="1"/>
        <v>204447692720802.81</v>
      </c>
      <c r="L22" s="20">
        <f t="shared" si="4"/>
        <v>53141748407675.609</v>
      </c>
      <c r="M22"/>
      <c r="O22" s="9">
        <f t="shared" si="0"/>
        <v>204447692.72080281</v>
      </c>
    </row>
    <row r="23" spans="1:15" ht="21" customHeight="1" x14ac:dyDescent="0.25">
      <c r="A23" s="14" t="s">
        <v>15</v>
      </c>
      <c r="B23" s="17">
        <v>0</v>
      </c>
      <c r="C23" s="20">
        <f t="shared" si="5"/>
        <v>49695369761056.625</v>
      </c>
      <c r="D23" s="20">
        <f t="shared" si="6"/>
        <v>0</v>
      </c>
      <c r="E23" s="20">
        <f t="shared" si="6"/>
        <v>0</v>
      </c>
      <c r="F23" s="20">
        <v>0</v>
      </c>
      <c r="G23" s="20"/>
      <c r="H23" s="20">
        <f t="shared" si="2"/>
        <v>81704042592835.109</v>
      </c>
      <c r="I23" s="20"/>
      <c r="J23" s="20">
        <f t="shared" si="3"/>
        <v>36012765130046.289</v>
      </c>
      <c r="K23" s="20">
        <f t="shared" si="1"/>
        <v>272469130682627.59</v>
      </c>
      <c r="L23" s="20">
        <f t="shared" si="4"/>
        <v>68021437961824.781</v>
      </c>
      <c r="M23"/>
      <c r="O23" s="9">
        <f t="shared" si="0"/>
        <v>272469130.68262762</v>
      </c>
    </row>
    <row r="24" spans="1:15" ht="19.5" x14ac:dyDescent="0.25">
      <c r="A24" s="2" t="s">
        <v>25</v>
      </c>
      <c r="B24" s="18">
        <v>0</v>
      </c>
      <c r="C24" s="20">
        <f t="shared" si="5"/>
        <v>63610073294152.484</v>
      </c>
      <c r="D24" s="20"/>
      <c r="E24" s="20"/>
      <c r="F24" s="20">
        <v>0</v>
      </c>
      <c r="G24" s="20"/>
      <c r="H24" s="20">
        <f t="shared" si="2"/>
        <v>104581174518828.94</v>
      </c>
      <c r="I24" s="20"/>
      <c r="J24" s="20">
        <f t="shared" si="3"/>
        <v>46096339366459.25</v>
      </c>
      <c r="K24" s="20">
        <f t="shared" si="1"/>
        <v>359536571273763.31</v>
      </c>
      <c r="L24" s="20">
        <f t="shared" si="4"/>
        <v>87067440591135.703</v>
      </c>
      <c r="M24"/>
      <c r="O24" s="9">
        <f t="shared" si="0"/>
        <v>359536571.2737633</v>
      </c>
    </row>
    <row r="25" spans="1:15" ht="21" hidden="1" customHeight="1" x14ac:dyDescent="0.25">
      <c r="A25" s="16"/>
      <c r="B25" s="18">
        <v>0</v>
      </c>
      <c r="C25" s="20">
        <f t="shared" si="5"/>
        <v>81420893816515.187</v>
      </c>
      <c r="D25" s="20"/>
      <c r="E25" s="20"/>
      <c r="F25" s="20">
        <v>0</v>
      </c>
      <c r="G25" s="20"/>
      <c r="H25" s="20">
        <f t="shared" si="2"/>
        <v>133863903384101.05</v>
      </c>
      <c r="I25" s="20"/>
      <c r="J25" s="20">
        <f t="shared" si="3"/>
        <v>59003314389067.844</v>
      </c>
      <c r="K25" s="20">
        <f t="shared" si="1"/>
        <v>470982895230417</v>
      </c>
      <c r="L25" s="20">
        <f t="shared" si="4"/>
        <v>111446323956653.69</v>
      </c>
      <c r="M25"/>
      <c r="O25" s="9">
        <f t="shared" si="0"/>
        <v>470982895.23041701</v>
      </c>
    </row>
    <row r="26" spans="1:15" ht="17.25" customHeight="1" x14ac:dyDescent="0.25">
      <c r="A26" s="2" t="s">
        <v>26</v>
      </c>
      <c r="B26" s="18">
        <v>0</v>
      </c>
      <c r="C26" s="20">
        <f t="shared" si="5"/>
        <v>104218744085139.44</v>
      </c>
      <c r="D26" s="20"/>
      <c r="E26" s="20"/>
      <c r="F26" s="20">
        <v>0</v>
      </c>
      <c r="G26" s="20"/>
      <c r="H26" s="20">
        <f t="shared" si="2"/>
        <v>171345796331649.34</v>
      </c>
      <c r="I26" s="20"/>
      <c r="J26" s="20">
        <f t="shared" si="3"/>
        <v>75524242418006.844</v>
      </c>
      <c r="K26" s="20">
        <f t="shared" si="1"/>
        <v>613634189894933.75</v>
      </c>
      <c r="L26" s="20">
        <f t="shared" si="4"/>
        <v>142651294664516.75</v>
      </c>
      <c r="M26"/>
      <c r="O26" s="9">
        <f t="shared" si="0"/>
        <v>613634189.8949337</v>
      </c>
    </row>
    <row r="27" spans="1:15" ht="19.5" x14ac:dyDescent="0.25">
      <c r="A27" s="2" t="s">
        <v>27</v>
      </c>
      <c r="B27" s="18">
        <v>0</v>
      </c>
      <c r="C27" s="20">
        <f t="shared" si="5"/>
        <v>133399992428978.48</v>
      </c>
      <c r="D27" s="20"/>
      <c r="E27" s="20"/>
      <c r="F27" s="20">
        <v>0</v>
      </c>
      <c r="G27" s="20"/>
      <c r="H27" s="20">
        <f t="shared" si="2"/>
        <v>219322619304511.16</v>
      </c>
      <c r="I27" s="20"/>
      <c r="J27" s="20">
        <f t="shared" si="3"/>
        <v>96671030295048.766</v>
      </c>
      <c r="K27" s="20">
        <f t="shared" si="1"/>
        <v>796227847065515.25</v>
      </c>
      <c r="L27" s="20">
        <f t="shared" si="4"/>
        <v>182593657170581.44</v>
      </c>
      <c r="M27"/>
      <c r="O27" s="9">
        <f t="shared" si="0"/>
        <v>796227847.06551528</v>
      </c>
    </row>
    <row r="28" spans="1:15" ht="19.5" x14ac:dyDescent="0.25">
      <c r="A28" s="6" t="s">
        <v>28</v>
      </c>
      <c r="B28" s="19">
        <v>0</v>
      </c>
      <c r="C28" s="20">
        <f t="shared" si="5"/>
        <v>170751990309092.47</v>
      </c>
      <c r="D28" s="20"/>
      <c r="E28" s="20"/>
      <c r="F28" s="20">
        <v>0</v>
      </c>
      <c r="G28" s="20"/>
      <c r="H28" s="20">
        <f t="shared" si="2"/>
        <v>280732952709774.28</v>
      </c>
      <c r="I28" s="20"/>
      <c r="J28" s="20">
        <f t="shared" si="3"/>
        <v>123738918777662.42</v>
      </c>
      <c r="K28" s="20">
        <f t="shared" si="1"/>
        <v>1029947728243859.5</v>
      </c>
      <c r="L28" s="20">
        <f t="shared" si="4"/>
        <v>233719881178344.22</v>
      </c>
      <c r="M28"/>
      <c r="O28" s="9">
        <f t="shared" si="0"/>
        <v>1029947728.2438595</v>
      </c>
    </row>
    <row r="29" spans="1:15" ht="19.5" x14ac:dyDescent="0.25">
      <c r="A29" s="2" t="s">
        <v>29</v>
      </c>
      <c r="B29" s="18">
        <v>0</v>
      </c>
      <c r="C29" s="20">
        <f t="shared" si="5"/>
        <v>218562547595638.37</v>
      </c>
      <c r="D29" s="20"/>
      <c r="E29" s="20"/>
      <c r="F29" s="20">
        <v>0</v>
      </c>
      <c r="G29" s="20"/>
      <c r="H29" s="20">
        <f t="shared" si="2"/>
        <v>359338179468511.12</v>
      </c>
      <c r="I29" s="20"/>
      <c r="J29" s="20">
        <f t="shared" si="3"/>
        <v>158385816035407.91</v>
      </c>
      <c r="K29" s="20">
        <f t="shared" si="1"/>
        <v>1329109176152140</v>
      </c>
      <c r="L29" s="20">
        <f t="shared" si="4"/>
        <v>299161447908280.62</v>
      </c>
      <c r="M29"/>
      <c r="O29" s="9">
        <f t="shared" si="0"/>
        <v>1329109176.1521399</v>
      </c>
    </row>
    <row r="30" spans="1:15" ht="22.5" x14ac:dyDescent="0.25">
      <c r="A30" s="26" t="s">
        <v>31</v>
      </c>
      <c r="B30" s="21"/>
      <c r="C30" s="23">
        <f>SUM(C9:C29)</f>
        <v>991974574722918.12</v>
      </c>
      <c r="D30" s="22"/>
      <c r="E30" s="22"/>
      <c r="F30" s="22"/>
      <c r="G30" s="22"/>
      <c r="H30" s="22">
        <f>SUM(H9:H29)</f>
        <v>1630903106141765</v>
      </c>
      <c r="I30" s="22"/>
      <c r="J30" s="22">
        <f>SUM(J9:J29)</f>
        <v>718854644733293.25</v>
      </c>
      <c r="K30" s="22"/>
      <c r="L30" s="22">
        <f>((J30+I30+H30)-C30)</f>
        <v>1357783176152140</v>
      </c>
      <c r="M30"/>
      <c r="O30" s="7"/>
    </row>
    <row r="32" spans="1:15" x14ac:dyDescent="0.25">
      <c r="J32" s="24" t="s">
        <v>19</v>
      </c>
      <c r="K32" s="25">
        <f>IRR(O9:O29)</f>
        <v>0.31400978090332154</v>
      </c>
    </row>
  </sheetData>
  <mergeCells count="4">
    <mergeCell ref="A2:M2"/>
    <mergeCell ref="A7:A8"/>
    <mergeCell ref="B7:F7"/>
    <mergeCell ref="L7:L8"/>
  </mergeCells>
  <pageMargins left="0.7" right="0.7" top="0.75" bottom="0.75" header="0.3" footer="0.3"/>
  <pageSetup paperSize="9"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1:M2"/>
  <sheetViews>
    <sheetView rightToLeft="1" workbookViewId="0">
      <selection activeCell="I2" sqref="I2"/>
    </sheetView>
  </sheetViews>
  <sheetFormatPr defaultRowHeight="15" x14ac:dyDescent="0.25"/>
  <cols>
    <col min="7" max="7" width="9" customWidth="1"/>
    <col min="8" max="8" width="4.85546875" customWidth="1"/>
    <col min="9" max="9" width="13.85546875" customWidth="1"/>
    <col min="10" max="10" width="4.140625" hidden="1" customWidth="1"/>
    <col min="11" max="11" width="9" hidden="1" customWidth="1"/>
    <col min="12" max="12" width="13.42578125" customWidth="1"/>
    <col min="13" max="13" width="25.42578125" customWidth="1"/>
  </cols>
  <sheetData>
    <row r="1" spans="9:13" x14ac:dyDescent="0.25">
      <c r="L1">
        <v>1.18</v>
      </c>
      <c r="M1" t="s">
        <v>45</v>
      </c>
    </row>
    <row r="2" spans="9:13" x14ac:dyDescent="0.25">
      <c r="I2">
        <f>L2*25</f>
        <v>3687500000</v>
      </c>
      <c r="L2">
        <f>125000000*1.18</f>
        <v>147500000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IRR 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sharafi</cp:lastModifiedBy>
  <dcterms:created xsi:type="dcterms:W3CDTF">2018-12-05T12:38:43Z</dcterms:created>
  <dcterms:modified xsi:type="dcterms:W3CDTF">2021-10-11T08:01:46Z</dcterms:modified>
</cp:coreProperties>
</file>