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2FBCE7A-B8E2-4A4A-88F8-B4EBE086F09F}" xr6:coauthVersionLast="47" xr6:coauthVersionMax="47" xr10:uidLastSave="{00000000-0000-0000-0000-000000000000}"/>
  <bookViews>
    <workbookView xWindow="-108" yWindow="-108" windowWidth="23256" windowHeight="12576" firstSheet="2" activeTab="9" xr2:uid="{00000000-000D-0000-FFFF-FFFF00000000}"/>
  </bookViews>
  <sheets>
    <sheet name="شاخص کل بازار" sheetId="1" r:id="rId1"/>
    <sheet name="غچین" sheetId="2" r:id="rId2"/>
    <sheet name="سمازن" sheetId="3" r:id="rId3"/>
    <sheet name="تکنو" sheetId="4" r:id="rId4"/>
    <sheet name="کاذر" sheetId="5" r:id="rId5"/>
    <sheet name="پسهند" sheetId="6" r:id="rId6"/>
    <sheet name="بازده سهم ها پس از حذف داده پرت" sheetId="7" r:id="rId7"/>
    <sheet name="کوواریانس" sheetId="8" r:id="rId8"/>
    <sheet name="همبستگی" sheetId="9" r:id="rId9"/>
    <sheet name="پرتفوی بازار " sheetId="10" r:id="rId10"/>
  </sheets>
  <definedNames>
    <definedName name="AVG">'پرتفوی بازار '!$I$2:$N$2</definedName>
    <definedName name="COV">'پرتفوی بازار '!$K$6:$P$11</definedName>
    <definedName name="solver_adj" localSheetId="9" hidden="1">'پرتفوی بازار '!$K$16:$P$16</definedName>
    <definedName name="solver_cvg" localSheetId="9" hidden="1">0.0001</definedName>
    <definedName name="solver_drv" localSheetId="9" hidden="1">1</definedName>
    <definedName name="solver_eng" localSheetId="9" hidden="1">1</definedName>
    <definedName name="solver_est" localSheetId="9" hidden="1">1</definedName>
    <definedName name="solver_itr" localSheetId="9" hidden="1">2147483647</definedName>
    <definedName name="solver_lhs1" localSheetId="9" hidden="1">'پرتفوی بازار '!$L$27</definedName>
    <definedName name="solver_lhs2" localSheetId="9" hidden="1">'پرتفوی بازار '!$Q$16</definedName>
    <definedName name="solver_mip" localSheetId="9" hidden="1">2147483647</definedName>
    <definedName name="solver_mni" localSheetId="9" hidden="1">30</definedName>
    <definedName name="solver_mrt" localSheetId="9" hidden="1">0.075</definedName>
    <definedName name="solver_msl" localSheetId="9" hidden="1">2</definedName>
    <definedName name="solver_neg" localSheetId="9" hidden="1">1</definedName>
    <definedName name="solver_nod" localSheetId="9" hidden="1">2147483647</definedName>
    <definedName name="solver_num" localSheetId="9" hidden="1">2</definedName>
    <definedName name="solver_nwt" localSheetId="9" hidden="1">1</definedName>
    <definedName name="solver_opt" localSheetId="9" hidden="1">'پرتفوی بازار '!$J$27</definedName>
    <definedName name="solver_pre" localSheetId="9" hidden="1">0.000001</definedName>
    <definedName name="solver_rbv" localSheetId="9" hidden="1">1</definedName>
    <definedName name="solver_rel1" localSheetId="9" hidden="1">2</definedName>
    <definedName name="solver_rel2" localSheetId="9" hidden="1">2</definedName>
    <definedName name="solver_rhs1" localSheetId="9" hidden="1">+'پرتفوی بازار '!$M$27</definedName>
    <definedName name="solver_rhs2" localSheetId="9" hidden="1">+'پرتفوی بازار '!$R$16</definedName>
    <definedName name="solver_rlx" localSheetId="9" hidden="1">2</definedName>
    <definedName name="solver_rsd" localSheetId="9" hidden="1">0</definedName>
    <definedName name="solver_scl" localSheetId="9" hidden="1">1</definedName>
    <definedName name="solver_sho" localSheetId="9" hidden="1">2</definedName>
    <definedName name="solver_ssz" localSheetId="9" hidden="1">100</definedName>
    <definedName name="solver_tim" localSheetId="9" hidden="1">2147483647</definedName>
    <definedName name="solver_tol" localSheetId="9" hidden="1">0.01</definedName>
    <definedName name="solver_typ" localSheetId="9" hidden="1">2</definedName>
    <definedName name="solver_val" localSheetId="9" hidden="1">0</definedName>
    <definedName name="solver_ver" localSheetId="9" hidden="1">3</definedName>
    <definedName name="W">'پرتفوی بازار '!$K$16:$P$16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0" l="1"/>
  <c r="L33" i="10" s="1"/>
  <c r="M20" i="10" s="1"/>
  <c r="M21" i="10" s="1"/>
  <c r="M22" i="10" s="1"/>
  <c r="M23" i="10" s="1"/>
  <c r="M24" i="10" s="1"/>
  <c r="M25" i="10" s="1"/>
  <c r="M26" i="10" s="1"/>
  <c r="M27" i="10" s="1"/>
  <c r="L29" i="10" s="1"/>
  <c r="Q16" i="10"/>
  <c r="P11" i="10"/>
  <c r="O10" i="10"/>
  <c r="N9" i="10"/>
  <c r="M8" i="10"/>
  <c r="L7" i="10"/>
  <c r="K6" i="10"/>
  <c r="N2" i="10"/>
  <c r="M2" i="10"/>
  <c r="L2" i="10"/>
  <c r="K2" i="10"/>
  <c r="J2" i="10"/>
  <c r="I2" i="10"/>
  <c r="L6" i="9"/>
  <c r="L5" i="9"/>
  <c r="L4" i="9"/>
  <c r="L3" i="9"/>
  <c r="L2" i="9"/>
  <c r="K6" i="9"/>
  <c r="K5" i="9"/>
  <c r="K4" i="9"/>
  <c r="K3" i="9"/>
  <c r="K2" i="9"/>
  <c r="J6" i="9"/>
  <c r="J5" i="9"/>
  <c r="J4" i="9"/>
  <c r="J3" i="9"/>
  <c r="J2" i="9"/>
  <c r="I6" i="9"/>
  <c r="I5" i="9"/>
  <c r="I4" i="9"/>
  <c r="I3" i="9"/>
  <c r="I2" i="9"/>
  <c r="H6" i="9"/>
  <c r="H5" i="9"/>
  <c r="H4" i="9"/>
  <c r="H3" i="9"/>
  <c r="H2" i="9"/>
  <c r="O10" i="8" l="1"/>
  <c r="N9" i="8"/>
  <c r="M8" i="8"/>
  <c r="L7" i="8"/>
  <c r="K6" i="8"/>
  <c r="K6" i="7" l="1"/>
  <c r="K5" i="7"/>
  <c r="K4" i="7"/>
  <c r="K3" i="7"/>
  <c r="K2" i="7"/>
  <c r="J6" i="7"/>
  <c r="J5" i="7"/>
  <c r="J4" i="7"/>
  <c r="J3" i="7"/>
  <c r="J2" i="7"/>
  <c r="I6" i="7"/>
  <c r="I5" i="7"/>
  <c r="I4" i="7"/>
  <c r="I3" i="7"/>
  <c r="I2" i="7"/>
  <c r="H4" i="6"/>
  <c r="H3" i="6"/>
  <c r="H5" i="6" s="1"/>
  <c r="H4" i="5"/>
  <c r="H3" i="5"/>
  <c r="H5" i="5" s="1"/>
  <c r="H4" i="4"/>
  <c r="H3" i="4"/>
  <c r="H5" i="4" s="1"/>
  <c r="L3" i="3"/>
  <c r="L4" i="3"/>
  <c r="L5" i="3"/>
  <c r="L6" i="3"/>
  <c r="L7" i="3"/>
  <c r="L8" i="3"/>
  <c r="L9" i="3"/>
  <c r="L10" i="3"/>
  <c r="L11" i="3"/>
  <c r="L12" i="3"/>
  <c r="L13" i="3"/>
  <c r="L14" i="3"/>
  <c r="L2" i="3"/>
  <c r="K2" i="3"/>
  <c r="K14" i="3"/>
  <c r="K13" i="3"/>
  <c r="K12" i="3"/>
  <c r="K11" i="3"/>
  <c r="K10" i="3"/>
  <c r="K9" i="3"/>
  <c r="K8" i="3"/>
  <c r="K7" i="3"/>
  <c r="K6" i="3"/>
  <c r="K5" i="3"/>
  <c r="K4" i="3"/>
  <c r="K3" i="3"/>
  <c r="H4" i="3"/>
  <c r="H3" i="3"/>
  <c r="H6" i="3" s="1"/>
  <c r="M3" i="2"/>
  <c r="M4" i="2"/>
  <c r="M5" i="2"/>
  <c r="M6" i="2"/>
  <c r="M7" i="2"/>
  <c r="M8" i="2"/>
  <c r="M9" i="2"/>
  <c r="M10" i="2"/>
  <c r="M11" i="2"/>
  <c r="M12" i="2"/>
  <c r="M13" i="2"/>
  <c r="M14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2" i="2"/>
  <c r="H4" i="2"/>
  <c r="H3" i="2"/>
  <c r="D5" i="6"/>
  <c r="D6" i="6"/>
  <c r="D7" i="6"/>
  <c r="D8" i="6"/>
  <c r="D9" i="6"/>
  <c r="D10" i="6"/>
  <c r="D11" i="6"/>
  <c r="D12" i="6"/>
  <c r="D13" i="6"/>
  <c r="D14" i="6"/>
  <c r="D15" i="6"/>
  <c r="D4" i="6"/>
  <c r="D5" i="5"/>
  <c r="D6" i="5"/>
  <c r="D7" i="5"/>
  <c r="D8" i="5"/>
  <c r="D9" i="5"/>
  <c r="D10" i="5"/>
  <c r="D11" i="5"/>
  <c r="D12" i="5"/>
  <c r="D13" i="5"/>
  <c r="D14" i="5"/>
  <c r="D15" i="5"/>
  <c r="D4" i="5"/>
  <c r="D5" i="4"/>
  <c r="D6" i="4"/>
  <c r="D7" i="4"/>
  <c r="D8" i="4"/>
  <c r="D9" i="4"/>
  <c r="D10" i="4"/>
  <c r="D11" i="4"/>
  <c r="D12" i="4"/>
  <c r="D13" i="4"/>
  <c r="D14" i="4"/>
  <c r="D15" i="4"/>
  <c r="D4" i="4"/>
  <c r="D5" i="3"/>
  <c r="D6" i="3"/>
  <c r="D7" i="3"/>
  <c r="D8" i="3"/>
  <c r="D9" i="3"/>
  <c r="D10" i="3"/>
  <c r="D11" i="3"/>
  <c r="D12" i="3"/>
  <c r="D13" i="3"/>
  <c r="D14" i="3"/>
  <c r="D15" i="3"/>
  <c r="D4" i="3"/>
  <c r="D5" i="2"/>
  <c r="D6" i="2"/>
  <c r="D7" i="2"/>
  <c r="D8" i="2"/>
  <c r="D9" i="2"/>
  <c r="D10" i="2"/>
  <c r="D11" i="2"/>
  <c r="D12" i="2"/>
  <c r="D13" i="2"/>
  <c r="D14" i="2"/>
  <c r="D15" i="2"/>
  <c r="D4" i="2"/>
  <c r="C4" i="1"/>
  <c r="C5" i="1"/>
  <c r="C6" i="1"/>
  <c r="C7" i="1"/>
  <c r="C8" i="1"/>
  <c r="C9" i="1"/>
  <c r="C10" i="1"/>
  <c r="C11" i="1"/>
  <c r="C12" i="1"/>
  <c r="C13" i="1"/>
  <c r="C14" i="1"/>
  <c r="C3" i="1"/>
  <c r="M14" i="6" l="1"/>
  <c r="M12" i="6"/>
  <c r="M10" i="6"/>
  <c r="M8" i="6"/>
  <c r="M6" i="6"/>
  <c r="M2" i="6"/>
  <c r="M3" i="6"/>
  <c r="M5" i="6"/>
  <c r="M13" i="6"/>
  <c r="M11" i="6"/>
  <c r="M9" i="6"/>
  <c r="M7" i="6"/>
  <c r="M4" i="6"/>
  <c r="H6" i="6"/>
  <c r="M14" i="5"/>
  <c r="M12" i="5"/>
  <c r="M10" i="5"/>
  <c r="M8" i="5"/>
  <c r="M6" i="5"/>
  <c r="M2" i="5"/>
  <c r="M3" i="5"/>
  <c r="M13" i="5"/>
  <c r="M11" i="5"/>
  <c r="M9" i="5"/>
  <c r="M7" i="5"/>
  <c r="M4" i="5"/>
  <c r="M5" i="5"/>
  <c r="H6" i="5"/>
  <c r="L14" i="4"/>
  <c r="L12" i="4"/>
  <c r="L10" i="4"/>
  <c r="L8" i="4"/>
  <c r="L6" i="4"/>
  <c r="L3" i="4"/>
  <c r="L2" i="4"/>
  <c r="L13" i="4"/>
  <c r="L11" i="4"/>
  <c r="L9" i="4"/>
  <c r="L7" i="4"/>
  <c r="L4" i="4"/>
  <c r="L5" i="4"/>
  <c r="H6" i="4"/>
  <c r="H5" i="3"/>
  <c r="H6" i="2"/>
  <c r="H5" i="2"/>
  <c r="L14" i="6" l="1"/>
  <c r="L12" i="6"/>
  <c r="L10" i="6"/>
  <c r="L8" i="6"/>
  <c r="L6" i="6"/>
  <c r="L2" i="6"/>
  <c r="L11" i="6"/>
  <c r="L9" i="6"/>
  <c r="L3" i="6"/>
  <c r="L13" i="6"/>
  <c r="L7" i="6"/>
  <c r="L4" i="6"/>
  <c r="L5" i="6"/>
  <c r="L5" i="5"/>
  <c r="L14" i="5"/>
  <c r="L12" i="5"/>
  <c r="L10" i="5"/>
  <c r="L8" i="5"/>
  <c r="L6" i="5"/>
  <c r="L2" i="5"/>
  <c r="L3" i="5"/>
  <c r="L13" i="5"/>
  <c r="L11" i="5"/>
  <c r="L9" i="5"/>
  <c r="L7" i="5"/>
  <c r="L4" i="5"/>
  <c r="K5" i="4"/>
  <c r="K14" i="4"/>
  <c r="K12" i="4"/>
  <c r="K10" i="4"/>
  <c r="K8" i="4"/>
  <c r="K6" i="4"/>
  <c r="K2" i="4"/>
  <c r="K11" i="4"/>
  <c r="K4" i="4"/>
  <c r="K3" i="4"/>
  <c r="K13" i="4"/>
  <c r="K9" i="4"/>
  <c r="K7" i="4"/>
</calcChain>
</file>

<file path=xl/sharedStrings.xml><?xml version="1.0" encoding="utf-8"?>
<sst xmlns="http://schemas.openxmlformats.org/spreadsheetml/2006/main" count="304" uniqueCount="55">
  <si>
    <t>تاریخ</t>
  </si>
  <si>
    <t>شاخص کل بازار</t>
  </si>
  <si>
    <t>1403/08/30</t>
  </si>
  <si>
    <t>1403/09/28</t>
  </si>
  <si>
    <t>1403/10/30</t>
  </si>
  <si>
    <t>1403/11/30</t>
  </si>
  <si>
    <t>1403/12/28</t>
  </si>
  <si>
    <t>1404/01/31</t>
  </si>
  <si>
    <t>1404/02/31</t>
  </si>
  <si>
    <t>1404/03/21</t>
  </si>
  <si>
    <t>1404/04/31</t>
  </si>
  <si>
    <t>1404/05/29</t>
  </si>
  <si>
    <t>1404/06/30</t>
  </si>
  <si>
    <t>1404/07/30</t>
  </si>
  <si>
    <t>1404/08/28</t>
  </si>
  <si>
    <t>بازده بازار</t>
  </si>
  <si>
    <t>نماد</t>
  </si>
  <si>
    <t>قیمت پایانی</t>
  </si>
  <si>
    <t>بازده ماهانه</t>
  </si>
  <si>
    <t xml:space="preserve">شرکت قند چناران </t>
  </si>
  <si>
    <t>غچین</t>
  </si>
  <si>
    <t>1404/06/31</t>
  </si>
  <si>
    <t>شرکت سیمان مازندران</t>
  </si>
  <si>
    <t>سمازن</t>
  </si>
  <si>
    <t>تکنو</t>
  </si>
  <si>
    <t>1404/04/24</t>
  </si>
  <si>
    <t>کاذر</t>
  </si>
  <si>
    <t>1403/12/22</t>
  </si>
  <si>
    <t>پسهند</t>
  </si>
  <si>
    <t>1403/10/18</t>
  </si>
  <si>
    <t>میانگین</t>
  </si>
  <si>
    <t>انحراف معیار</t>
  </si>
  <si>
    <t>حد بالا</t>
  </si>
  <si>
    <t>حد پایین</t>
  </si>
  <si>
    <t>شرکت صنایع لاستیکی سهند</t>
  </si>
  <si>
    <t>شرکت آلومینیوم ایران</t>
  </si>
  <si>
    <t>شرکت مهندسی تکنوتار</t>
  </si>
  <si>
    <t>بازده</t>
  </si>
  <si>
    <t>واریانس</t>
  </si>
  <si>
    <t>میانگین بازار</t>
  </si>
  <si>
    <t>میانگین غچین</t>
  </si>
  <si>
    <t>میانگین سمازن</t>
  </si>
  <si>
    <t>میانگین تکنو</t>
  </si>
  <si>
    <t>میانگین کاذر</t>
  </si>
  <si>
    <t xml:space="preserve">میانگین پسهند </t>
  </si>
  <si>
    <t>W1</t>
  </si>
  <si>
    <t>W2</t>
  </si>
  <si>
    <t>W3</t>
  </si>
  <si>
    <t>W4</t>
  </si>
  <si>
    <t>W5</t>
  </si>
  <si>
    <t>W6</t>
  </si>
  <si>
    <t>ریسک</t>
  </si>
  <si>
    <t>MAX</t>
  </si>
  <si>
    <t>MIN</t>
  </si>
  <si>
    <t>بازده موردنظر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</si>
</sst>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1" applyNumberFormat="1" applyFont="1"/>
    <xf numFmtId="0" fontId="2" fillId="2" borderId="1" xfId="0" applyFont="1" applyFill="1" applyBorder="1"/>
    <xf numFmtId="0" fontId="2" fillId="2" borderId="1" xfId="1" applyNumberFormat="1" applyFont="1" applyFill="1" applyBorder="1"/>
    <xf numFmtId="0" fontId="2" fillId="0" borderId="1" xfId="0" applyFont="1" applyBorder="1"/>
    <xf numFmtId="0" fontId="2" fillId="0" borderId="1" xfId="1" applyNumberFormat="1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11" borderId="0" xfId="0" applyFont="1" applyFill="1"/>
    <xf numFmtId="0" fontId="2" fillId="12" borderId="0" xfId="0" applyFont="1" applyFill="1"/>
    <xf numFmtId="0" fontId="2" fillId="7" borderId="1" xfId="0" applyFont="1" applyFill="1" applyBorder="1"/>
    <xf numFmtId="0" fontId="2" fillId="9" borderId="1" xfId="0" applyFont="1" applyFill="1" applyBorder="1"/>
    <xf numFmtId="0" fontId="2" fillId="8" borderId="1" xfId="0" applyFont="1" applyFill="1" applyBorder="1"/>
    <xf numFmtId="0" fontId="2" fillId="10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0" fillId="0" borderId="1" xfId="0" applyBorder="1"/>
    <xf numFmtId="0" fontId="0" fillId="3" borderId="1" xfId="0" applyFill="1" applyBorder="1"/>
    <xf numFmtId="0" fontId="4" fillId="3" borderId="2" xfId="0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/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0" fontId="4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0" borderId="0" xfId="0" applyFont="1" applyFill="1" applyBorder="1" applyAlignment="1"/>
    <xf numFmtId="0" fontId="4" fillId="3" borderId="3" xfId="0" applyFont="1" applyFill="1" applyBorder="1" applyAlignment="1"/>
    <xf numFmtId="0" fontId="4" fillId="0" borderId="3" xfId="0" applyFont="1" applyFill="1" applyBorder="1" applyAlignment="1"/>
    <xf numFmtId="0" fontId="4" fillId="13" borderId="0" xfId="0" applyFont="1" applyFill="1"/>
    <xf numFmtId="1" fontId="4" fillId="0" borderId="0" xfId="0" applyNumberFormat="1" applyFont="1"/>
    <xf numFmtId="1" fontId="4" fillId="9" borderId="0" xfId="0" applyNumberFormat="1" applyFont="1" applyFill="1"/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4"/>
  <sheetViews>
    <sheetView rightToLeft="1" workbookViewId="0">
      <selection activeCell="J10" sqref="J10"/>
    </sheetView>
  </sheetViews>
  <sheetFormatPr defaultRowHeight="18" x14ac:dyDescent="0.35"/>
  <cols>
    <col min="1" max="1" width="13.77734375" style="1" bestFit="1" customWidth="1"/>
    <col min="2" max="2" width="14.21875" style="1" bestFit="1" customWidth="1"/>
    <col min="3" max="3" width="16.5546875" style="2" bestFit="1" customWidth="1"/>
    <col min="4" max="16384" width="8.88671875" style="1"/>
  </cols>
  <sheetData>
    <row r="1" spans="1:3" x14ac:dyDescent="0.35">
      <c r="A1" s="3" t="s">
        <v>0</v>
      </c>
      <c r="B1" s="3" t="s">
        <v>1</v>
      </c>
      <c r="C1" s="4" t="s">
        <v>15</v>
      </c>
    </row>
    <row r="2" spans="1:3" x14ac:dyDescent="0.35">
      <c r="A2" s="5" t="s">
        <v>2</v>
      </c>
      <c r="B2" s="5">
        <v>2257613.7999999998</v>
      </c>
      <c r="C2" s="6"/>
    </row>
    <row r="3" spans="1:3" x14ac:dyDescent="0.35">
      <c r="A3" s="5" t="s">
        <v>3</v>
      </c>
      <c r="B3" s="5">
        <v>2680489.4</v>
      </c>
      <c r="C3" s="6">
        <f>(B3-B2)/B2</f>
        <v>0.18731086778438372</v>
      </c>
    </row>
    <row r="4" spans="1:3" x14ac:dyDescent="0.35">
      <c r="A4" s="5" t="s">
        <v>4</v>
      </c>
      <c r="B4" s="5">
        <v>2800954.3</v>
      </c>
      <c r="C4" s="6">
        <f t="shared" ref="C4:C14" si="0">(B4-B3)/B3</f>
        <v>4.4941382719140735E-2</v>
      </c>
    </row>
    <row r="5" spans="1:3" x14ac:dyDescent="0.35">
      <c r="A5" s="5" t="s">
        <v>5</v>
      </c>
      <c r="B5" s="5">
        <v>2719338.7</v>
      </c>
      <c r="C5" s="6">
        <f t="shared" si="0"/>
        <v>-2.9138497547068022E-2</v>
      </c>
    </row>
    <row r="6" spans="1:3" x14ac:dyDescent="0.35">
      <c r="A6" s="5" t="s">
        <v>6</v>
      </c>
      <c r="B6" s="5">
        <v>2710088.1</v>
      </c>
      <c r="C6" s="6">
        <f t="shared" si="0"/>
        <v>-3.4017829408304646E-3</v>
      </c>
    </row>
    <row r="7" spans="1:3" x14ac:dyDescent="0.35">
      <c r="A7" s="5" t="s">
        <v>7</v>
      </c>
      <c r="B7" s="5">
        <v>3077923.9</v>
      </c>
      <c r="C7" s="6">
        <f t="shared" si="0"/>
        <v>0.13572835510402773</v>
      </c>
    </row>
    <row r="8" spans="1:3" x14ac:dyDescent="0.35">
      <c r="A8" s="5" t="s">
        <v>8</v>
      </c>
      <c r="B8" s="5">
        <v>3108119</v>
      </c>
      <c r="C8" s="6">
        <f t="shared" si="0"/>
        <v>9.8102165553866014E-3</v>
      </c>
    </row>
    <row r="9" spans="1:3" x14ac:dyDescent="0.35">
      <c r="A9" s="5" t="s">
        <v>9</v>
      </c>
      <c r="B9" s="5">
        <v>2984605.4</v>
      </c>
      <c r="C9" s="6">
        <f t="shared" si="0"/>
        <v>-3.9739019001524746E-2</v>
      </c>
    </row>
    <row r="10" spans="1:3" x14ac:dyDescent="0.35">
      <c r="A10" s="5" t="s">
        <v>10</v>
      </c>
      <c r="B10" s="5">
        <v>2843904.1</v>
      </c>
      <c r="C10" s="6">
        <f t="shared" si="0"/>
        <v>-4.714234585248684E-2</v>
      </c>
    </row>
    <row r="11" spans="1:3" x14ac:dyDescent="0.35">
      <c r="A11" s="5" t="s">
        <v>11</v>
      </c>
      <c r="B11" s="5">
        <v>2475213.2999999998</v>
      </c>
      <c r="C11" s="6">
        <f t="shared" si="0"/>
        <v>-0.12964248688976546</v>
      </c>
    </row>
    <row r="12" spans="1:3" x14ac:dyDescent="0.35">
      <c r="A12" s="5" t="s">
        <v>12</v>
      </c>
      <c r="B12" s="5">
        <v>254453.3</v>
      </c>
      <c r="C12" s="6">
        <f t="shared" si="0"/>
        <v>-0.89719944539729168</v>
      </c>
    </row>
    <row r="13" spans="1:3" x14ac:dyDescent="0.35">
      <c r="A13" s="5" t="s">
        <v>13</v>
      </c>
      <c r="B13" s="5">
        <v>3079824</v>
      </c>
      <c r="C13" s="6">
        <f t="shared" si="0"/>
        <v>11.103690539678599</v>
      </c>
    </row>
    <row r="14" spans="1:3" x14ac:dyDescent="0.35">
      <c r="A14" s="5" t="s">
        <v>14</v>
      </c>
      <c r="B14" s="5">
        <v>3168563.1</v>
      </c>
      <c r="C14" s="6">
        <f t="shared" si="0"/>
        <v>2.881304256347119E-2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7730-267B-4BCB-A356-EC0857FFAFF0}">
  <sheetPr codeName="Sheet10"/>
  <dimension ref="A1:S33"/>
  <sheetViews>
    <sheetView rightToLeft="1" tabSelected="1" topLeftCell="D10" zoomScale="76" zoomScaleNormal="76" workbookViewId="0">
      <selection activeCell="F15" sqref="F15"/>
    </sheetView>
  </sheetViews>
  <sheetFormatPr defaultRowHeight="21" x14ac:dyDescent="0.4"/>
  <cols>
    <col min="1" max="1" width="16" style="32" bestFit="1" customWidth="1"/>
    <col min="2" max="7" width="19.44140625" style="32" bestFit="1" customWidth="1"/>
    <col min="8" max="8" width="8.88671875" style="32"/>
    <col min="9" max="12" width="18.5546875" style="32" bestFit="1" customWidth="1"/>
    <col min="13" max="16" width="19.44140625" style="32" bestFit="1" customWidth="1"/>
    <col min="17" max="17" width="5.44140625" style="44" bestFit="1" customWidth="1"/>
    <col min="18" max="18" width="18.5546875" style="32" bestFit="1" customWidth="1"/>
    <col min="19" max="19" width="5.44140625" style="32" bestFit="1" customWidth="1"/>
    <col min="20" max="16384" width="8.88671875" style="32"/>
  </cols>
  <sheetData>
    <row r="1" spans="1:18" ht="21.6" thickBot="1" x14ac:dyDescent="0.45">
      <c r="A1" s="31" t="s">
        <v>0</v>
      </c>
      <c r="B1" s="31" t="s">
        <v>15</v>
      </c>
      <c r="C1" s="31" t="s">
        <v>20</v>
      </c>
      <c r="D1" s="31" t="s">
        <v>23</v>
      </c>
      <c r="E1" s="31" t="s">
        <v>24</v>
      </c>
      <c r="F1" s="31" t="s">
        <v>26</v>
      </c>
      <c r="G1" s="31" t="s">
        <v>28</v>
      </c>
      <c r="I1" s="33" t="s">
        <v>39</v>
      </c>
      <c r="J1" s="33" t="s">
        <v>40</v>
      </c>
      <c r="K1" s="33" t="s">
        <v>41</v>
      </c>
      <c r="L1" s="33" t="s">
        <v>42</v>
      </c>
      <c r="M1" s="33" t="s">
        <v>43</v>
      </c>
      <c r="N1" s="33" t="s">
        <v>44</v>
      </c>
    </row>
    <row r="2" spans="1:18" ht="21.6" thickBot="1" x14ac:dyDescent="0.45">
      <c r="A2" s="34" t="s">
        <v>3</v>
      </c>
      <c r="B2" s="34">
        <v>0.18731086799999999</v>
      </c>
      <c r="C2" s="34">
        <v>0.184720038</v>
      </c>
      <c r="D2" s="34">
        <v>7.8789944000000001E-2</v>
      </c>
      <c r="E2" s="34">
        <v>7.4051027000000005E-2</v>
      </c>
      <c r="F2" s="34">
        <v>0.27568650900000002</v>
      </c>
      <c r="G2" s="34">
        <v>8.8981115999999999E-2</v>
      </c>
      <c r="I2" s="32">
        <f>AVERAGE(B2:B9)</f>
        <v>1.36364773475</v>
      </c>
      <c r="J2" s="32">
        <f>AVERAGE(C2:C9)</f>
        <v>2.7342255250000003E-2</v>
      </c>
      <c r="K2" s="32">
        <f>AVERAGE(D2:D9)</f>
        <v>6.0055571212500006E-2</v>
      </c>
      <c r="L2" s="32">
        <f>AVERAGE(E2:E9)</f>
        <v>6.5793229124999991E-2</v>
      </c>
      <c r="M2" s="35">
        <f>AVERAGE(F2:F9)</f>
        <v>5.3345617962500001E-2</v>
      </c>
      <c r="N2" s="35">
        <f>AVERAGE(G2:G9)</f>
        <v>-3.0120493750000043E-3</v>
      </c>
    </row>
    <row r="3" spans="1:18" ht="21.6" thickBot="1" x14ac:dyDescent="0.45">
      <c r="A3" s="34" t="s">
        <v>5</v>
      </c>
      <c r="B3" s="34">
        <v>-2.9138468000000001E-2</v>
      </c>
      <c r="C3" s="34">
        <v>-9.4604506000000005E-2</v>
      </c>
      <c r="D3" s="34">
        <v>5.8468131E-2</v>
      </c>
      <c r="E3" s="34">
        <v>-4.6345811000000001E-2</v>
      </c>
      <c r="F3" s="34">
        <v>-0.16270707700000001</v>
      </c>
      <c r="G3" s="34">
        <v>-5.5445057999999998E-2</v>
      </c>
    </row>
    <row r="4" spans="1:18" ht="21.6" thickBot="1" x14ac:dyDescent="0.45">
      <c r="A4" s="34" t="s">
        <v>7</v>
      </c>
      <c r="B4" s="34">
        <v>0.13572835499999999</v>
      </c>
      <c r="C4" s="34">
        <v>-2.5467887000000002E-2</v>
      </c>
      <c r="D4" s="34">
        <v>0.19910514500000001</v>
      </c>
      <c r="E4" s="34">
        <v>-5.3908360000000004E-3</v>
      </c>
      <c r="F4" s="34">
        <v>0.15478334299999999</v>
      </c>
      <c r="G4" s="34">
        <v>0.19219728799999999</v>
      </c>
    </row>
    <row r="5" spans="1:18" ht="21.6" thickBot="1" x14ac:dyDescent="0.45">
      <c r="A5" s="34" t="s">
        <v>8</v>
      </c>
      <c r="B5" s="34">
        <v>9.8102169999999995E-3</v>
      </c>
      <c r="C5" s="34">
        <v>5.4505036E-2</v>
      </c>
      <c r="D5" s="34">
        <v>0.17000932799999999</v>
      </c>
      <c r="E5" s="34">
        <v>-3.1842818000000002E-2</v>
      </c>
      <c r="F5" s="34">
        <v>8.1212851000000003E-2</v>
      </c>
      <c r="G5" s="34">
        <v>-6.3563776000000002E-2</v>
      </c>
      <c r="J5" s="37"/>
      <c r="K5" s="38" t="s">
        <v>15</v>
      </c>
      <c r="L5" s="38" t="s">
        <v>20</v>
      </c>
      <c r="M5" s="38" t="s">
        <v>23</v>
      </c>
      <c r="N5" s="38" t="s">
        <v>24</v>
      </c>
      <c r="O5" s="38" t="s">
        <v>26</v>
      </c>
      <c r="P5" s="38" t="s">
        <v>28</v>
      </c>
    </row>
    <row r="6" spans="1:18" ht="21.6" thickBot="1" x14ac:dyDescent="0.45">
      <c r="A6" s="34" t="s">
        <v>9</v>
      </c>
      <c r="B6" s="36">
        <v>-0.39739018999999998</v>
      </c>
      <c r="C6" s="34">
        <v>-0.103846973</v>
      </c>
      <c r="D6" s="34">
        <v>-3.2290221299999998E-2</v>
      </c>
      <c r="E6" s="34">
        <v>-1.8194542000000001E-2</v>
      </c>
      <c r="F6" s="34">
        <v>0.11571618</v>
      </c>
      <c r="G6" s="34">
        <v>4.3727790000000002E-3</v>
      </c>
      <c r="J6" s="39" t="s">
        <v>15</v>
      </c>
      <c r="K6" s="40">
        <f>VARP('پرتفوی بازار '!$B$2:$B$9)</f>
        <v>13.580708952432831</v>
      </c>
      <c r="L6" s="40">
        <v>0.28475733796387648</v>
      </c>
      <c r="M6" s="40">
        <v>0.25896184747717566</v>
      </c>
      <c r="N6" s="40">
        <v>0.12286205738940228</v>
      </c>
      <c r="O6" s="40">
        <v>0.17587571205120606</v>
      </c>
      <c r="P6" s="40">
        <v>0.22294978168422958</v>
      </c>
    </row>
    <row r="7" spans="1:18" ht="21.6" thickBot="1" x14ac:dyDescent="0.45">
      <c r="A7" s="34" t="s">
        <v>11</v>
      </c>
      <c r="B7" s="34">
        <v>-0.129642487</v>
      </c>
      <c r="C7" s="34">
        <v>-3.6275037000000003E-2</v>
      </c>
      <c r="D7" s="34">
        <v>-0.14758650100000001</v>
      </c>
      <c r="E7" s="34">
        <v>5.6304519999999997E-2</v>
      </c>
      <c r="F7" s="34">
        <v>-0.16041877700000001</v>
      </c>
      <c r="G7" s="34">
        <v>-0.24886877800000001</v>
      </c>
      <c r="J7" s="39" t="s">
        <v>20</v>
      </c>
      <c r="K7" s="40">
        <v>0.28475733796387648</v>
      </c>
      <c r="L7" s="40">
        <f>VARP('پرتفوی بازار '!$C$2:$C$9)</f>
        <v>1.2943072104788948E-2</v>
      </c>
      <c r="M7" s="40">
        <v>7.6580890883118664E-3</v>
      </c>
      <c r="N7" s="40">
        <v>5.1303990566014231E-3</v>
      </c>
      <c r="O7" s="40">
        <v>1.0921665248676299E-2</v>
      </c>
      <c r="P7" s="40">
        <v>6.8938246162902695E-3</v>
      </c>
    </row>
    <row r="8" spans="1:18" ht="21.6" thickBot="1" x14ac:dyDescent="0.45">
      <c r="A8" s="34" t="s">
        <v>13</v>
      </c>
      <c r="B8" s="34">
        <v>11.103690540000001</v>
      </c>
      <c r="C8" s="34">
        <v>0.22474545600000001</v>
      </c>
      <c r="D8" s="34">
        <v>0.23916330599999999</v>
      </c>
      <c r="E8" s="34">
        <v>0.15099009899999999</v>
      </c>
      <c r="F8" s="34">
        <v>0.17448820070000001</v>
      </c>
      <c r="G8" s="34">
        <v>0.15122419600000001</v>
      </c>
      <c r="J8" s="39" t="s">
        <v>23</v>
      </c>
      <c r="K8" s="40">
        <v>0.25896184747717566</v>
      </c>
      <c r="L8" s="40">
        <v>7.6580890883118664E-3</v>
      </c>
      <c r="M8" s="40">
        <f>VARP('پرتفوی بازار '!$D$2:$D$9)</f>
        <v>1.7075509638011136E-2</v>
      </c>
      <c r="N8" s="40">
        <v>-4.5166745902408146E-3</v>
      </c>
      <c r="O8" s="40">
        <v>1.2163099528395158E-2</v>
      </c>
      <c r="P8" s="40">
        <v>1.4169676831072621E-2</v>
      </c>
    </row>
    <row r="9" spans="1:18" ht="21.6" thickBot="1" x14ac:dyDescent="0.45">
      <c r="A9" s="34" t="s">
        <v>14</v>
      </c>
      <c r="B9" s="34">
        <v>2.8813043E-2</v>
      </c>
      <c r="C9" s="34">
        <v>1.4961914999999999E-2</v>
      </c>
      <c r="D9" s="34">
        <v>-8.5214561999999994E-2</v>
      </c>
      <c r="E9" s="34">
        <v>0.34677419399999998</v>
      </c>
      <c r="F9" s="34">
        <v>-5.1996286000000003E-2</v>
      </c>
      <c r="G9" s="34">
        <v>-9.2994162000000005E-2</v>
      </c>
      <c r="J9" s="39" t="s">
        <v>24</v>
      </c>
      <c r="K9" s="40">
        <v>0.12286205738940228</v>
      </c>
      <c r="L9" s="40">
        <v>5.1303990566014231E-3</v>
      </c>
      <c r="M9" s="40">
        <v>-4.5166745902408146E-3</v>
      </c>
      <c r="N9" s="40">
        <f>VARP('پرتفوی بازار '!$E$2:$E$9)</f>
        <v>1.5074514366225511E-2</v>
      </c>
      <c r="O9" s="40">
        <v>-7.9571567748146438E-4</v>
      </c>
      <c r="P9" s="40">
        <v>-1.471812814685141E-3</v>
      </c>
    </row>
    <row r="10" spans="1:18" x14ac:dyDescent="0.4">
      <c r="J10" s="39" t="s">
        <v>26</v>
      </c>
      <c r="K10" s="40">
        <v>0.17587571205120606</v>
      </c>
      <c r="L10" s="40">
        <v>1.0921665248676299E-2</v>
      </c>
      <c r="M10" s="40">
        <v>1.2163099528395158E-2</v>
      </c>
      <c r="N10" s="40">
        <v>-7.9571567748146438E-4</v>
      </c>
      <c r="O10" s="40">
        <f>VARP('پرتفوی بازار '!$F$2:$F$9)</f>
        <v>2.2817272401396534E-2</v>
      </c>
      <c r="P10" s="40">
        <v>1.6384474013900828E-2</v>
      </c>
    </row>
    <row r="11" spans="1:18" ht="21.6" thickBot="1" x14ac:dyDescent="0.45">
      <c r="J11" s="41" t="s">
        <v>28</v>
      </c>
      <c r="K11" s="42">
        <v>0.22294978168422958</v>
      </c>
      <c r="L11" s="42">
        <v>6.8938246162902695E-3</v>
      </c>
      <c r="M11" s="42">
        <v>1.4169676831072621E-2</v>
      </c>
      <c r="N11" s="42">
        <v>-1.471812814685141E-3</v>
      </c>
      <c r="O11" s="42">
        <v>1.6384474013900828E-2</v>
      </c>
      <c r="P11" s="42">
        <f>VARP('پرتفوی بازار '!$G$2:$G$9)</f>
        <v>1.81713533181234E-2</v>
      </c>
    </row>
    <row r="15" spans="1:18" x14ac:dyDescent="0.4">
      <c r="K15" s="32" t="s">
        <v>45</v>
      </c>
      <c r="L15" s="32" t="s">
        <v>46</v>
      </c>
      <c r="M15" s="32" t="s">
        <v>47</v>
      </c>
      <c r="N15" s="32" t="s">
        <v>48</v>
      </c>
      <c r="O15" s="32" t="s">
        <v>49</v>
      </c>
      <c r="P15" s="32" t="s">
        <v>50</v>
      </c>
    </row>
    <row r="16" spans="1:18" x14ac:dyDescent="0.4">
      <c r="K16" s="45"/>
      <c r="L16" s="45"/>
      <c r="M16" s="45"/>
      <c r="N16" s="45"/>
      <c r="O16" s="45"/>
      <c r="P16" s="45"/>
      <c r="Q16" s="44">
        <f>SUM(K16:P16)</f>
        <v>0</v>
      </c>
      <c r="R16" s="43">
        <v>1</v>
      </c>
    </row>
    <row r="18" spans="9:19" x14ac:dyDescent="0.4">
      <c r="J18" s="46" t="s">
        <v>38</v>
      </c>
      <c r="K18" s="46" t="s">
        <v>51</v>
      </c>
      <c r="L18" s="46" t="s">
        <v>37</v>
      </c>
      <c r="M18" s="46" t="s">
        <v>54</v>
      </c>
      <c r="N18" s="46" t="s">
        <v>45</v>
      </c>
      <c r="O18" s="46" t="s">
        <v>46</v>
      </c>
      <c r="P18" s="46" t="s">
        <v>47</v>
      </c>
      <c r="Q18" s="47" t="s">
        <v>48</v>
      </c>
      <c r="R18" s="46" t="s">
        <v>49</v>
      </c>
      <c r="S18" s="46" t="s">
        <v>50</v>
      </c>
    </row>
    <row r="19" spans="9:19" x14ac:dyDescent="0.4">
      <c r="I19" s="48" t="s">
        <v>53</v>
      </c>
      <c r="J19" s="32">
        <v>5.7440327564766214E-3</v>
      </c>
      <c r="K19" s="32">
        <v>7.5789397388266788E-2</v>
      </c>
      <c r="L19" s="32">
        <v>6.2841771899281182E-2</v>
      </c>
      <c r="M19" s="32">
        <v>6.2841771899281182E-2</v>
      </c>
      <c r="N19" s="32">
        <v>0</v>
      </c>
      <c r="O19" s="32">
        <v>0</v>
      </c>
      <c r="P19" s="32">
        <v>0.45352997187632349</v>
      </c>
      <c r="Q19" s="44">
        <v>0.51841184174017974</v>
      </c>
      <c r="R19" s="32">
        <v>2.8058186383496685E-2</v>
      </c>
      <c r="S19" s="32">
        <v>0</v>
      </c>
    </row>
    <row r="20" spans="9:19" x14ac:dyDescent="0.4">
      <c r="I20" s="48">
        <v>2</v>
      </c>
      <c r="J20" s="32">
        <v>0.19746496902418892</v>
      </c>
      <c r="K20" s="32">
        <v>0.44437030619089402</v>
      </c>
      <c r="L20" s="32">
        <v>0.20737592074082722</v>
      </c>
      <c r="M20" s="32">
        <f>M19+$L$33</f>
        <v>0.20737591928799826</v>
      </c>
      <c r="N20" s="32">
        <v>0.10908975174718603</v>
      </c>
      <c r="O20" s="32">
        <v>0</v>
      </c>
      <c r="P20" s="32">
        <v>0</v>
      </c>
      <c r="Q20" s="44">
        <v>0.89091124825281387</v>
      </c>
      <c r="R20" s="32">
        <v>0</v>
      </c>
      <c r="S20" s="32">
        <v>0</v>
      </c>
    </row>
    <row r="21" spans="9:19" x14ac:dyDescent="0.4">
      <c r="I21" s="48">
        <v>3</v>
      </c>
      <c r="J21" s="32">
        <v>0.71141079673654584</v>
      </c>
      <c r="K21" s="32">
        <v>0.84345171571142463</v>
      </c>
      <c r="L21" s="32">
        <v>0.35191037477218462</v>
      </c>
      <c r="M21" s="32">
        <f>M20+$L$33</f>
        <v>0.35191006667671532</v>
      </c>
      <c r="N21" s="32">
        <v>0.22045390035033005</v>
      </c>
      <c r="O21" s="32">
        <v>0</v>
      </c>
      <c r="P21" s="32">
        <v>0</v>
      </c>
      <c r="Q21" s="44">
        <v>0.77954697808206763</v>
      </c>
      <c r="R21" s="32">
        <v>0</v>
      </c>
      <c r="S21" s="32">
        <v>0</v>
      </c>
    </row>
    <row r="22" spans="9:19" x14ac:dyDescent="0.4">
      <c r="I22" s="48">
        <v>4</v>
      </c>
      <c r="J22" s="32">
        <v>1.5564868314897988</v>
      </c>
      <c r="K22" s="32">
        <v>1.2475924140077956</v>
      </c>
      <c r="L22" s="32">
        <v>0.49644422842495178</v>
      </c>
      <c r="M22" s="32">
        <f>M21+$L$33</f>
        <v>0.49644421406543238</v>
      </c>
      <c r="N22" s="32">
        <v>0.33181762085470307</v>
      </c>
      <c r="O22" s="32">
        <v>0</v>
      </c>
      <c r="P22" s="32">
        <v>0</v>
      </c>
      <c r="Q22" s="44">
        <v>0.66818245556512756</v>
      </c>
      <c r="R22" s="32">
        <v>0</v>
      </c>
      <c r="S22" s="32">
        <v>0</v>
      </c>
    </row>
    <row r="23" spans="9:19" x14ac:dyDescent="0.4">
      <c r="I23" s="48">
        <v>5</v>
      </c>
      <c r="J23" s="32">
        <v>2.7326966850901688</v>
      </c>
      <c r="K23" s="32">
        <v>1.6530870167931779</v>
      </c>
      <c r="L23" s="32">
        <v>0.64097836085947812</v>
      </c>
      <c r="M23" s="32">
        <f>M22+$L$33</f>
        <v>0.64097836145414944</v>
      </c>
      <c r="N23" s="32">
        <v>0.44318151937800582</v>
      </c>
      <c r="O23" s="32">
        <v>0</v>
      </c>
      <c r="P23" s="32">
        <v>0</v>
      </c>
      <c r="Q23" s="44">
        <v>0.55681848062199424</v>
      </c>
      <c r="R23" s="32">
        <v>0</v>
      </c>
      <c r="S23" s="32">
        <v>0</v>
      </c>
    </row>
    <row r="24" spans="9:19" x14ac:dyDescent="0.4">
      <c r="I24" s="48">
        <v>6</v>
      </c>
      <c r="J24" s="32">
        <v>4.2400455710013301</v>
      </c>
      <c r="K24" s="32">
        <v>2.0591370937849987</v>
      </c>
      <c r="L24" s="32">
        <v>0.7855130464758584</v>
      </c>
      <c r="M24" s="32">
        <f>M23+$L$33</f>
        <v>0.7855125088428665</v>
      </c>
      <c r="N24" s="32">
        <v>0.55454584025523512</v>
      </c>
      <c r="O24" s="32">
        <v>0</v>
      </c>
      <c r="P24" s="32">
        <v>0</v>
      </c>
      <c r="Q24" s="44">
        <v>0.44545415974476477</v>
      </c>
      <c r="R24" s="32">
        <v>0</v>
      </c>
      <c r="S24" s="32">
        <v>0</v>
      </c>
    </row>
    <row r="25" spans="9:19" x14ac:dyDescent="0.4">
      <c r="I25" s="48">
        <v>7</v>
      </c>
      <c r="J25" s="32">
        <v>6.078527616312722</v>
      </c>
      <c r="K25" s="32">
        <v>2.4654670178918887</v>
      </c>
      <c r="L25" s="32">
        <v>0.93004758552604805</v>
      </c>
      <c r="M25" s="32">
        <f>M24+$L$33</f>
        <v>0.93004665623158356</v>
      </c>
      <c r="N25" s="32">
        <v>0.66591004820286404</v>
      </c>
      <c r="O25" s="32">
        <v>0</v>
      </c>
      <c r="P25" s="32">
        <v>0</v>
      </c>
      <c r="Q25" s="44">
        <v>0.33408995179713591</v>
      </c>
      <c r="R25" s="32">
        <v>0</v>
      </c>
      <c r="S25" s="32">
        <v>0</v>
      </c>
    </row>
    <row r="26" spans="9:19" x14ac:dyDescent="0.4">
      <c r="I26" s="48">
        <v>8</v>
      </c>
      <c r="J26" s="32">
        <v>8.2481228416665964</v>
      </c>
      <c r="K26" s="32">
        <v>2.8719545333564382</v>
      </c>
      <c r="L26" s="32">
        <v>1.0745808037513733</v>
      </c>
      <c r="M26" s="32">
        <f>M25+$L$33</f>
        <v>1.0745808036203006</v>
      </c>
      <c r="N26" s="32">
        <v>0.77727323845177665</v>
      </c>
      <c r="O26" s="32">
        <v>0</v>
      </c>
      <c r="P26" s="32">
        <v>0</v>
      </c>
      <c r="Q26" s="44">
        <v>0.22272676154822346</v>
      </c>
      <c r="R26" s="32">
        <v>0</v>
      </c>
      <c r="S26" s="32">
        <v>0</v>
      </c>
    </row>
    <row r="27" spans="9:19" x14ac:dyDescent="0.4">
      <c r="I27" s="48">
        <v>9</v>
      </c>
      <c r="J27" s="32">
        <v>10.748883093533685</v>
      </c>
      <c r="K27" s="32">
        <v>3.2785489310873013</v>
      </c>
      <c r="L27" s="32">
        <v>1.2191160523075524</v>
      </c>
      <c r="M27" s="32">
        <f>M26+$L$33</f>
        <v>1.2191149510090176</v>
      </c>
      <c r="N27" s="32">
        <v>0.8886379472803414</v>
      </c>
      <c r="O27" s="32">
        <v>0</v>
      </c>
      <c r="P27" s="32">
        <v>0</v>
      </c>
      <c r="Q27" s="44">
        <v>0.11136295608632366</v>
      </c>
      <c r="R27" s="32">
        <v>0</v>
      </c>
      <c r="S27" s="32">
        <v>0</v>
      </c>
    </row>
    <row r="28" spans="9:19" x14ac:dyDescent="0.4">
      <c r="I28" s="48" t="s">
        <v>52</v>
      </c>
      <c r="J28" s="32">
        <v>13.580736113864315</v>
      </c>
      <c r="K28" s="32">
        <v>3.6852050300986394</v>
      </c>
      <c r="L28" s="32">
        <v>1.3636490983977347</v>
      </c>
      <c r="N28" s="44">
        <v>1.0000009999999999</v>
      </c>
      <c r="O28" s="32">
        <v>0</v>
      </c>
      <c r="P28" s="32">
        <v>0</v>
      </c>
      <c r="Q28" s="44">
        <v>0</v>
      </c>
      <c r="R28" s="32">
        <v>0</v>
      </c>
      <c r="S28" s="32">
        <v>0</v>
      </c>
    </row>
    <row r="29" spans="9:19" x14ac:dyDescent="0.4">
      <c r="L29" s="32">
        <f>M27+$L$33</f>
        <v>1.3636490983977345</v>
      </c>
    </row>
    <row r="32" spans="9:19" x14ac:dyDescent="0.4">
      <c r="L32" s="32">
        <f>L28-L19</f>
        <v>1.3008073264984537</v>
      </c>
    </row>
    <row r="33" spans="12:12" x14ac:dyDescent="0.4">
      <c r="L33" s="32">
        <f>L32/9</f>
        <v>0.14453414738871706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E757-FECF-427A-B147-031294195441}">
  <sheetPr codeName="Sheet2"/>
  <dimension ref="A1:M15"/>
  <sheetViews>
    <sheetView rightToLeft="1" workbookViewId="0">
      <selection activeCell="F19" sqref="F19"/>
    </sheetView>
  </sheetViews>
  <sheetFormatPr defaultRowHeight="18" x14ac:dyDescent="0.35"/>
  <cols>
    <col min="1" max="1" width="5.88671875" style="1" bestFit="1" customWidth="1"/>
    <col min="2" max="2" width="13.77734375" style="1" bestFit="1" customWidth="1"/>
    <col min="3" max="3" width="10.6640625" style="1" bestFit="1" customWidth="1"/>
    <col min="4" max="4" width="16.5546875" style="1" bestFit="1" customWidth="1"/>
    <col min="5" max="7" width="8.88671875" style="1"/>
    <col min="8" max="8" width="16.5546875" style="1" bestFit="1" customWidth="1"/>
    <col min="9" max="9" width="12.44140625" style="1" bestFit="1" customWidth="1"/>
    <col min="10" max="11" width="8.88671875" style="1"/>
    <col min="12" max="12" width="8.109375" style="1" bestFit="1" customWidth="1"/>
    <col min="13" max="13" width="6.77734375" style="1" bestFit="1" customWidth="1"/>
    <col min="14" max="16384" width="8.88671875" style="1"/>
  </cols>
  <sheetData>
    <row r="1" spans="1:13" x14ac:dyDescent="0.35">
      <c r="A1" s="20" t="s">
        <v>19</v>
      </c>
      <c r="B1" s="20"/>
      <c r="C1" s="20"/>
      <c r="D1" s="20"/>
      <c r="L1" s="11" t="s">
        <v>33</v>
      </c>
      <c r="M1" s="12" t="s">
        <v>32</v>
      </c>
    </row>
    <row r="2" spans="1:13" x14ac:dyDescent="0.35">
      <c r="A2" s="7" t="s">
        <v>16</v>
      </c>
      <c r="B2" s="7" t="s">
        <v>0</v>
      </c>
      <c r="C2" s="7" t="s">
        <v>17</v>
      </c>
      <c r="D2" s="7" t="s">
        <v>18</v>
      </c>
      <c r="L2" s="1">
        <f>IF(D3&lt;$H$6,1,0)</f>
        <v>0</v>
      </c>
      <c r="M2" s="1">
        <f>IF(D3&gt;$H$5,1,0)</f>
        <v>0</v>
      </c>
    </row>
    <row r="3" spans="1:13" x14ac:dyDescent="0.35">
      <c r="A3" s="5" t="s">
        <v>20</v>
      </c>
      <c r="B3" s="5" t="s">
        <v>2</v>
      </c>
      <c r="C3" s="5">
        <v>3833.91</v>
      </c>
      <c r="D3" s="5"/>
      <c r="H3" s="13">
        <f>AVERAGE(D4:D15)</f>
        <v>6.2056425219744089E-3</v>
      </c>
      <c r="I3" s="14" t="s">
        <v>30</v>
      </c>
      <c r="L3" s="1">
        <f t="shared" ref="L3:L14" si="0">IF(D4&lt;$H$6,1,0)</f>
        <v>0</v>
      </c>
      <c r="M3" s="1">
        <f t="shared" ref="M3:M14" si="1">IF(D4&gt;$H$5,1,0)</f>
        <v>0</v>
      </c>
    </row>
    <row r="4" spans="1:13" x14ac:dyDescent="0.35">
      <c r="A4" s="5" t="s">
        <v>20</v>
      </c>
      <c r="B4" s="5" t="s">
        <v>3</v>
      </c>
      <c r="C4" s="5">
        <v>4542.1099999999997</v>
      </c>
      <c r="D4" s="5">
        <f>(C4-C3)/C3</f>
        <v>0.18472003776823134</v>
      </c>
      <c r="H4" s="15">
        <f>_xlfn.STDEV.S(D4:D15)</f>
        <v>0.13490643476205108</v>
      </c>
      <c r="I4" s="14" t="s">
        <v>31</v>
      </c>
      <c r="L4" s="1">
        <f t="shared" si="0"/>
        <v>0</v>
      </c>
      <c r="M4" s="1">
        <f t="shared" si="1"/>
        <v>0</v>
      </c>
    </row>
    <row r="5" spans="1:13" x14ac:dyDescent="0.35">
      <c r="A5" s="5" t="s">
        <v>20</v>
      </c>
      <c r="B5" s="5" t="s">
        <v>4</v>
      </c>
      <c r="C5" s="5">
        <v>4076.55</v>
      </c>
      <c r="D5" s="5">
        <f t="shared" ref="D5:D15" si="2">(C5-C4)/C4</f>
        <v>-0.10249861848348003</v>
      </c>
      <c r="H5" s="14">
        <f>H3+(3*H4)</f>
        <v>0.41092494680812763</v>
      </c>
      <c r="I5" s="14" t="s">
        <v>32</v>
      </c>
      <c r="L5" s="1">
        <f t="shared" si="0"/>
        <v>0</v>
      </c>
      <c r="M5" s="1">
        <f t="shared" si="1"/>
        <v>0</v>
      </c>
    </row>
    <row r="6" spans="1:13" x14ac:dyDescent="0.35">
      <c r="A6" s="5" t="s">
        <v>20</v>
      </c>
      <c r="B6" s="5" t="s">
        <v>5</v>
      </c>
      <c r="C6" s="5">
        <v>3690.89</v>
      </c>
      <c r="D6" s="5">
        <f t="shared" si="2"/>
        <v>-9.4604506261422111E-2</v>
      </c>
      <c r="H6" s="16">
        <f>H3-(3*H4)</f>
        <v>-0.39851366176417879</v>
      </c>
      <c r="I6" s="14" t="s">
        <v>33</v>
      </c>
      <c r="L6" s="1">
        <f t="shared" si="0"/>
        <v>0</v>
      </c>
      <c r="M6" s="1">
        <f t="shared" si="1"/>
        <v>0</v>
      </c>
    </row>
    <row r="7" spans="1:13" x14ac:dyDescent="0.35">
      <c r="A7" s="5" t="s">
        <v>20</v>
      </c>
      <c r="B7" s="5" t="s">
        <v>6</v>
      </c>
      <c r="C7" s="5">
        <v>4066.69</v>
      </c>
      <c r="D7" s="5">
        <f t="shared" si="2"/>
        <v>0.10181826063632354</v>
      </c>
      <c r="L7" s="1">
        <f t="shared" si="0"/>
        <v>0</v>
      </c>
      <c r="M7" s="1">
        <f t="shared" si="1"/>
        <v>0</v>
      </c>
    </row>
    <row r="8" spans="1:13" x14ac:dyDescent="0.35">
      <c r="A8" s="5" t="s">
        <v>20</v>
      </c>
      <c r="B8" s="5" t="s">
        <v>7</v>
      </c>
      <c r="C8" s="5">
        <v>3963.12</v>
      </c>
      <c r="D8" s="5">
        <f t="shared" si="2"/>
        <v>-2.5467886659666747E-2</v>
      </c>
      <c r="L8" s="1">
        <f t="shared" si="0"/>
        <v>0</v>
      </c>
      <c r="M8" s="1">
        <f t="shared" si="1"/>
        <v>0</v>
      </c>
    </row>
    <row r="9" spans="1:13" x14ac:dyDescent="0.35">
      <c r="A9" s="5" t="s">
        <v>20</v>
      </c>
      <c r="B9" s="5" t="s">
        <v>8</v>
      </c>
      <c r="C9" s="5">
        <v>4179.13</v>
      </c>
      <c r="D9" s="5">
        <f t="shared" si="2"/>
        <v>5.4505036435939416E-2</v>
      </c>
      <c r="L9" s="1">
        <f t="shared" si="0"/>
        <v>0</v>
      </c>
      <c r="M9" s="1">
        <f t="shared" si="1"/>
        <v>0</v>
      </c>
    </row>
    <row r="10" spans="1:13" x14ac:dyDescent="0.35">
      <c r="A10" s="5" t="s">
        <v>20</v>
      </c>
      <c r="B10" s="5" t="s">
        <v>9</v>
      </c>
      <c r="C10" s="5">
        <v>3745.14</v>
      </c>
      <c r="D10" s="5">
        <f t="shared" si="2"/>
        <v>-0.1038469729345582</v>
      </c>
      <c r="L10" s="1">
        <f t="shared" si="0"/>
        <v>0</v>
      </c>
      <c r="M10" s="1">
        <f t="shared" si="1"/>
        <v>0</v>
      </c>
    </row>
    <row r="11" spans="1:13" x14ac:dyDescent="0.35">
      <c r="A11" s="5" t="s">
        <v>20</v>
      </c>
      <c r="B11" s="5" t="s">
        <v>10</v>
      </c>
      <c r="C11" s="5">
        <v>2827.84</v>
      </c>
      <c r="D11" s="5">
        <f t="shared" si="2"/>
        <v>-0.2449307636029627</v>
      </c>
      <c r="L11" s="1">
        <f t="shared" si="0"/>
        <v>0</v>
      </c>
      <c r="M11" s="1">
        <f t="shared" si="1"/>
        <v>0</v>
      </c>
    </row>
    <row r="12" spans="1:13" x14ac:dyDescent="0.35">
      <c r="A12" s="5" t="s">
        <v>20</v>
      </c>
      <c r="B12" s="5" t="s">
        <v>11</v>
      </c>
      <c r="C12" s="5">
        <v>2725.26</v>
      </c>
      <c r="D12" s="5">
        <f t="shared" si="2"/>
        <v>-3.6275036777186798E-2</v>
      </c>
      <c r="L12" s="1">
        <f t="shared" si="0"/>
        <v>0</v>
      </c>
      <c r="M12" s="1">
        <f t="shared" si="1"/>
        <v>0</v>
      </c>
    </row>
    <row r="13" spans="1:13" x14ac:dyDescent="0.35">
      <c r="A13" s="5" t="s">
        <v>20</v>
      </c>
      <c r="B13" s="5" t="s">
        <v>21</v>
      </c>
      <c r="C13" s="5">
        <v>3001.44</v>
      </c>
      <c r="D13" s="5">
        <f t="shared" si="2"/>
        <v>0.10134078950265289</v>
      </c>
      <c r="L13" s="1">
        <f t="shared" si="0"/>
        <v>0</v>
      </c>
      <c r="M13" s="1">
        <f t="shared" si="1"/>
        <v>0</v>
      </c>
    </row>
    <row r="14" spans="1:13" x14ac:dyDescent="0.35">
      <c r="A14" s="5" t="s">
        <v>20</v>
      </c>
      <c r="B14" s="5" t="s">
        <v>13</v>
      </c>
      <c r="C14" s="5">
        <v>3676</v>
      </c>
      <c r="D14" s="5">
        <f t="shared" si="2"/>
        <v>0.22474545551468625</v>
      </c>
      <c r="L14" s="1">
        <f t="shared" si="0"/>
        <v>0</v>
      </c>
      <c r="M14" s="1">
        <f t="shared" si="1"/>
        <v>0</v>
      </c>
    </row>
    <row r="15" spans="1:13" x14ac:dyDescent="0.35">
      <c r="A15" s="5" t="s">
        <v>20</v>
      </c>
      <c r="B15" s="5" t="s">
        <v>14</v>
      </c>
      <c r="C15" s="5">
        <v>3731</v>
      </c>
      <c r="D15" s="5">
        <f t="shared" si="2"/>
        <v>1.4961915125136017E-2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9C1A-A209-406C-9A6B-DA279FF12992}">
  <sheetPr codeName="Sheet3"/>
  <dimension ref="A1:L15"/>
  <sheetViews>
    <sheetView rightToLeft="1" workbookViewId="0">
      <selection activeCell="L1" sqref="H1:L15"/>
    </sheetView>
  </sheetViews>
  <sheetFormatPr defaultRowHeight="18" x14ac:dyDescent="0.35"/>
  <cols>
    <col min="1" max="1" width="6.44140625" style="1" bestFit="1" customWidth="1"/>
    <col min="2" max="2" width="13.77734375" style="1" bestFit="1" customWidth="1"/>
    <col min="3" max="3" width="11.6640625" style="1" bestFit="1" customWidth="1"/>
    <col min="4" max="4" width="16.5546875" style="1" bestFit="1" customWidth="1"/>
    <col min="5" max="7" width="8.88671875" style="1"/>
    <col min="8" max="8" width="16.5546875" style="1" bestFit="1" customWidth="1"/>
    <col min="9" max="9" width="12.44140625" style="1" bestFit="1" customWidth="1"/>
    <col min="10" max="10" width="8.88671875" style="1"/>
    <col min="11" max="11" width="8.109375" style="1" bestFit="1" customWidth="1"/>
    <col min="12" max="12" width="6.77734375" style="1" bestFit="1" customWidth="1"/>
    <col min="13" max="16384" width="8.88671875" style="1"/>
  </cols>
  <sheetData>
    <row r="1" spans="1:12" x14ac:dyDescent="0.35">
      <c r="A1" s="21" t="s">
        <v>22</v>
      </c>
      <c r="B1" s="21"/>
      <c r="C1" s="21"/>
      <c r="D1" s="21"/>
      <c r="K1" s="11" t="s">
        <v>33</v>
      </c>
      <c r="L1" s="12" t="s">
        <v>32</v>
      </c>
    </row>
    <row r="2" spans="1:12" x14ac:dyDescent="0.35">
      <c r="A2" s="8" t="s">
        <v>16</v>
      </c>
      <c r="B2" s="8" t="s">
        <v>0</v>
      </c>
      <c r="C2" s="8" t="s">
        <v>17</v>
      </c>
      <c r="D2" s="8" t="s">
        <v>18</v>
      </c>
      <c r="K2" s="1">
        <f>IF(D3&lt;$H$6,1,0)</f>
        <v>0</v>
      </c>
      <c r="L2" s="1">
        <f>IF(D3&gt;$H$5,1,0)</f>
        <v>0</v>
      </c>
    </row>
    <row r="3" spans="1:12" x14ac:dyDescent="0.35">
      <c r="A3" s="5" t="s">
        <v>23</v>
      </c>
      <c r="B3" s="5" t="s">
        <v>2</v>
      </c>
      <c r="C3" s="5">
        <v>28349.43</v>
      </c>
      <c r="D3" s="5"/>
      <c r="H3" s="13">
        <f>AVERAGE(D4:D15)</f>
        <v>4.8230643469636153E-2</v>
      </c>
      <c r="I3" s="14" t="s">
        <v>30</v>
      </c>
      <c r="K3" s="1">
        <f t="shared" ref="K3:K14" si="0">IF(C4&lt;$H$6,1,0)</f>
        <v>0</v>
      </c>
      <c r="L3" s="1">
        <f t="shared" ref="L3:L14" si="1">IF(D4&gt;$H$5,1,0)</f>
        <v>0</v>
      </c>
    </row>
    <row r="4" spans="1:12" x14ac:dyDescent="0.35">
      <c r="A4" s="5" t="s">
        <v>23</v>
      </c>
      <c r="B4" s="5" t="s">
        <v>3</v>
      </c>
      <c r="C4" s="5">
        <v>30583.08</v>
      </c>
      <c r="D4" s="5">
        <f>(C4-C3)/C3</f>
        <v>7.8789943924798544E-2</v>
      </c>
      <c r="H4" s="15">
        <f>_xlfn.STDEV.S(D4:D15)</f>
        <v>0.14410738200464918</v>
      </c>
      <c r="I4" s="14" t="s">
        <v>31</v>
      </c>
      <c r="K4" s="1">
        <f t="shared" si="0"/>
        <v>0</v>
      </c>
      <c r="L4" s="1">
        <f t="shared" si="1"/>
        <v>0</v>
      </c>
    </row>
    <row r="5" spans="1:12" x14ac:dyDescent="0.35">
      <c r="A5" s="5" t="s">
        <v>23</v>
      </c>
      <c r="B5" s="5" t="s">
        <v>4</v>
      </c>
      <c r="C5" s="5">
        <v>38829.699999999997</v>
      </c>
      <c r="D5" s="5">
        <f t="shared" ref="D5:D15" si="2">(C5-C4)/C4</f>
        <v>0.26964648426515558</v>
      </c>
      <c r="H5" s="14">
        <f>H3+(3*H4)</f>
        <v>0.48055278948358371</v>
      </c>
      <c r="I5" s="14" t="s">
        <v>32</v>
      </c>
      <c r="K5" s="1">
        <f t="shared" si="0"/>
        <v>0</v>
      </c>
      <c r="L5" s="1">
        <f t="shared" si="1"/>
        <v>0</v>
      </c>
    </row>
    <row r="6" spans="1:12" x14ac:dyDescent="0.35">
      <c r="A6" s="5" t="s">
        <v>23</v>
      </c>
      <c r="B6" s="5" t="s">
        <v>5</v>
      </c>
      <c r="C6" s="5">
        <v>41100</v>
      </c>
      <c r="D6" s="5">
        <f t="shared" si="2"/>
        <v>5.8468131353062294E-2</v>
      </c>
      <c r="H6" s="16">
        <f>H3-(3*H4)</f>
        <v>-0.38409150254431135</v>
      </c>
      <c r="I6" s="14" t="s">
        <v>33</v>
      </c>
      <c r="K6" s="1">
        <f t="shared" si="0"/>
        <v>0</v>
      </c>
      <c r="L6" s="1">
        <f t="shared" si="1"/>
        <v>0</v>
      </c>
    </row>
    <row r="7" spans="1:12" x14ac:dyDescent="0.35">
      <c r="A7" s="5" t="s">
        <v>23</v>
      </c>
      <c r="B7" s="5" t="s">
        <v>6</v>
      </c>
      <c r="C7" s="5">
        <v>35760</v>
      </c>
      <c r="D7" s="5">
        <f t="shared" si="2"/>
        <v>-0.12992700729927006</v>
      </c>
      <c r="K7" s="1">
        <f t="shared" si="0"/>
        <v>0</v>
      </c>
      <c r="L7" s="1">
        <f t="shared" si="1"/>
        <v>0</v>
      </c>
    </row>
    <row r="8" spans="1:12" x14ac:dyDescent="0.35">
      <c r="A8" s="5" t="s">
        <v>23</v>
      </c>
      <c r="B8" s="5" t="s">
        <v>7</v>
      </c>
      <c r="C8" s="5">
        <v>42880</v>
      </c>
      <c r="D8" s="5">
        <f t="shared" si="2"/>
        <v>0.19910514541387025</v>
      </c>
      <c r="K8" s="1">
        <f t="shared" si="0"/>
        <v>0</v>
      </c>
      <c r="L8" s="1">
        <f t="shared" si="1"/>
        <v>0</v>
      </c>
    </row>
    <row r="9" spans="1:12" x14ac:dyDescent="0.35">
      <c r="A9" s="5" t="s">
        <v>23</v>
      </c>
      <c r="B9" s="5" t="s">
        <v>8</v>
      </c>
      <c r="C9" s="5">
        <v>50170</v>
      </c>
      <c r="D9" s="5">
        <f t="shared" si="2"/>
        <v>0.17000932835820895</v>
      </c>
      <c r="K9" s="1">
        <f t="shared" si="0"/>
        <v>0</v>
      </c>
      <c r="L9" s="1">
        <f t="shared" si="1"/>
        <v>0</v>
      </c>
    </row>
    <row r="10" spans="1:12" x14ac:dyDescent="0.35">
      <c r="A10" s="5" t="s">
        <v>23</v>
      </c>
      <c r="B10" s="5" t="s">
        <v>9</v>
      </c>
      <c r="C10" s="5">
        <v>48550</v>
      </c>
      <c r="D10" s="5">
        <f t="shared" si="2"/>
        <v>-3.2290213274865455E-2</v>
      </c>
      <c r="K10" s="1">
        <f t="shared" si="0"/>
        <v>0</v>
      </c>
      <c r="L10" s="1">
        <f t="shared" si="1"/>
        <v>0</v>
      </c>
    </row>
    <row r="11" spans="1:12" x14ac:dyDescent="0.35">
      <c r="A11" s="5" t="s">
        <v>23</v>
      </c>
      <c r="B11" s="5" t="s">
        <v>10</v>
      </c>
      <c r="C11" s="5">
        <v>46820</v>
      </c>
      <c r="D11" s="5">
        <f t="shared" si="2"/>
        <v>-3.5633367662203916E-2</v>
      </c>
      <c r="K11" s="1">
        <f t="shared" si="0"/>
        <v>0</v>
      </c>
      <c r="L11" s="1">
        <f t="shared" si="1"/>
        <v>0</v>
      </c>
    </row>
    <row r="12" spans="1:12" x14ac:dyDescent="0.35">
      <c r="A12" s="5" t="s">
        <v>23</v>
      </c>
      <c r="B12" s="5" t="s">
        <v>11</v>
      </c>
      <c r="C12" s="5">
        <v>39910</v>
      </c>
      <c r="D12" s="5">
        <f t="shared" si="2"/>
        <v>-0.14758650149508756</v>
      </c>
      <c r="K12" s="1">
        <f t="shared" si="0"/>
        <v>0</v>
      </c>
      <c r="L12" s="1">
        <f t="shared" si="1"/>
        <v>0</v>
      </c>
    </row>
    <row r="13" spans="1:12" x14ac:dyDescent="0.35">
      <c r="A13" s="5" t="s">
        <v>23</v>
      </c>
      <c r="B13" s="5" t="s">
        <v>21</v>
      </c>
      <c r="C13" s="5">
        <v>39680</v>
      </c>
      <c r="D13" s="5">
        <f t="shared" si="2"/>
        <v>-5.7629666750187922E-3</v>
      </c>
      <c r="K13" s="1">
        <f t="shared" si="0"/>
        <v>0</v>
      </c>
      <c r="L13" s="1">
        <f t="shared" si="1"/>
        <v>0</v>
      </c>
    </row>
    <row r="14" spans="1:12" x14ac:dyDescent="0.35">
      <c r="A14" s="5" t="s">
        <v>23</v>
      </c>
      <c r="B14" s="5" t="s">
        <v>13</v>
      </c>
      <c r="C14" s="5">
        <v>49170</v>
      </c>
      <c r="D14" s="5">
        <f t="shared" si="2"/>
        <v>0.23916330645161291</v>
      </c>
      <c r="K14" s="1">
        <f t="shared" si="0"/>
        <v>0</v>
      </c>
      <c r="L14" s="1">
        <f t="shared" si="1"/>
        <v>0</v>
      </c>
    </row>
    <row r="15" spans="1:12" x14ac:dyDescent="0.35">
      <c r="A15" s="5" t="s">
        <v>23</v>
      </c>
      <c r="B15" s="5" t="s">
        <v>14</v>
      </c>
      <c r="C15" s="5">
        <v>44980</v>
      </c>
      <c r="D15" s="5">
        <f t="shared" si="2"/>
        <v>-8.5214561724628837E-2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4C18-81EA-4CFE-B520-FD3F75BBF65C}">
  <sheetPr codeName="Sheet4"/>
  <dimension ref="A1:L15"/>
  <sheetViews>
    <sheetView rightToLeft="1" workbookViewId="0">
      <selection activeCell="G9" sqref="G9"/>
    </sheetView>
  </sheetViews>
  <sheetFormatPr defaultRowHeight="18" x14ac:dyDescent="0.35"/>
  <cols>
    <col min="1" max="1" width="4.88671875" style="1" bestFit="1" customWidth="1"/>
    <col min="2" max="2" width="13.77734375" style="1" bestFit="1" customWidth="1"/>
    <col min="3" max="3" width="10.6640625" style="1" bestFit="1" customWidth="1"/>
    <col min="4" max="4" width="16.5546875" style="1" bestFit="1" customWidth="1"/>
    <col min="5" max="7" width="8.88671875" style="1"/>
    <col min="8" max="8" width="15.77734375" style="1" bestFit="1" customWidth="1"/>
    <col min="9" max="9" width="12.44140625" style="1" bestFit="1" customWidth="1"/>
    <col min="10" max="10" width="8.88671875" style="1"/>
    <col min="11" max="11" width="8.109375" style="1" bestFit="1" customWidth="1"/>
    <col min="12" max="12" width="6.77734375" style="1" bestFit="1" customWidth="1"/>
    <col min="13" max="16384" width="8.88671875" style="1"/>
  </cols>
  <sheetData>
    <row r="1" spans="1:12" x14ac:dyDescent="0.35">
      <c r="A1" s="22" t="s">
        <v>36</v>
      </c>
      <c r="B1" s="22"/>
      <c r="C1" s="22"/>
      <c r="D1" s="22"/>
      <c r="K1" s="11" t="s">
        <v>33</v>
      </c>
      <c r="L1" s="12" t="s">
        <v>32</v>
      </c>
    </row>
    <row r="2" spans="1:12" x14ac:dyDescent="0.35">
      <c r="A2" s="9" t="s">
        <v>16</v>
      </c>
      <c r="B2" s="9" t="s">
        <v>0</v>
      </c>
      <c r="C2" s="9" t="s">
        <v>17</v>
      </c>
      <c r="D2" s="9" t="s">
        <v>18</v>
      </c>
      <c r="K2" s="1">
        <f>IF(D3&lt;$H$6,1,0)</f>
        <v>0</v>
      </c>
      <c r="L2" s="1">
        <f>IF(D3&gt;$H$5,1,0)</f>
        <v>0</v>
      </c>
    </row>
    <row r="3" spans="1:12" x14ac:dyDescent="0.35">
      <c r="A3" s="5" t="s">
        <v>24</v>
      </c>
      <c r="B3" s="5" t="s">
        <v>2</v>
      </c>
      <c r="C3" s="5">
        <v>1607</v>
      </c>
      <c r="D3" s="5"/>
      <c r="H3" s="13">
        <f>AVERAGE(D4:D15)</f>
        <v>4.4837071238242536E-2</v>
      </c>
      <c r="I3" s="14" t="s">
        <v>30</v>
      </c>
      <c r="K3" s="1">
        <f t="shared" ref="K3:K14" si="0">IF(C4&lt;$H$6,1,0)</f>
        <v>0</v>
      </c>
      <c r="L3" s="1">
        <f t="shared" ref="L3:L14" si="1">IF(D4&gt;$H$5,1,0)</f>
        <v>0</v>
      </c>
    </row>
    <row r="4" spans="1:12" x14ac:dyDescent="0.35">
      <c r="A4" s="5" t="s">
        <v>24</v>
      </c>
      <c r="B4" s="5" t="s">
        <v>3</v>
      </c>
      <c r="C4" s="5">
        <v>1726</v>
      </c>
      <c r="D4" s="5">
        <f>(C4-C3)/C3</f>
        <v>7.4051026757934041E-2</v>
      </c>
      <c r="H4" s="15">
        <f>_xlfn.STDEV.S(D4:D15)</f>
        <v>0.132496880427139</v>
      </c>
      <c r="I4" s="14" t="s">
        <v>31</v>
      </c>
      <c r="K4" s="1">
        <f t="shared" si="0"/>
        <v>0</v>
      </c>
      <c r="L4" s="1">
        <f t="shared" si="1"/>
        <v>0</v>
      </c>
    </row>
    <row r="5" spans="1:12" x14ac:dyDescent="0.35">
      <c r="A5" s="5" t="s">
        <v>24</v>
      </c>
      <c r="B5" s="5" t="s">
        <v>4</v>
      </c>
      <c r="C5" s="5">
        <v>1683</v>
      </c>
      <c r="D5" s="5">
        <f t="shared" ref="D5:D15" si="2">(C5-C4)/C4</f>
        <v>-2.4913093858632676E-2</v>
      </c>
      <c r="H5" s="14">
        <f>H3+(3*H4)</f>
        <v>0.44232771251965952</v>
      </c>
      <c r="I5" s="14" t="s">
        <v>32</v>
      </c>
      <c r="K5" s="1">
        <f t="shared" si="0"/>
        <v>0</v>
      </c>
      <c r="L5" s="1">
        <f t="shared" si="1"/>
        <v>0</v>
      </c>
    </row>
    <row r="6" spans="1:12" x14ac:dyDescent="0.35">
      <c r="A6" s="5" t="s">
        <v>24</v>
      </c>
      <c r="B6" s="5" t="s">
        <v>5</v>
      </c>
      <c r="C6" s="5">
        <v>1605</v>
      </c>
      <c r="D6" s="5">
        <f t="shared" si="2"/>
        <v>-4.6345811051693407E-2</v>
      </c>
      <c r="H6" s="16">
        <f>H3-(3*H4)</f>
        <v>-0.35265357004317444</v>
      </c>
      <c r="I6" s="14" t="s">
        <v>33</v>
      </c>
      <c r="K6" s="1">
        <f t="shared" si="0"/>
        <v>0</v>
      </c>
      <c r="L6" s="1">
        <f t="shared" si="1"/>
        <v>0</v>
      </c>
    </row>
    <row r="7" spans="1:12" x14ac:dyDescent="0.35">
      <c r="A7" s="5" t="s">
        <v>24</v>
      </c>
      <c r="B7" s="5" t="s">
        <v>6</v>
      </c>
      <c r="C7" s="5">
        <v>1484</v>
      </c>
      <c r="D7" s="5">
        <f t="shared" si="2"/>
        <v>-7.5389408099688471E-2</v>
      </c>
      <c r="K7" s="1">
        <f t="shared" si="0"/>
        <v>0</v>
      </c>
      <c r="L7" s="1">
        <f t="shared" si="1"/>
        <v>0</v>
      </c>
    </row>
    <row r="8" spans="1:12" x14ac:dyDescent="0.35">
      <c r="A8" s="5" t="s">
        <v>24</v>
      </c>
      <c r="B8" s="5" t="s">
        <v>7</v>
      </c>
      <c r="C8" s="5">
        <v>1476</v>
      </c>
      <c r="D8" s="5">
        <f t="shared" si="2"/>
        <v>-5.3908355795148251E-3</v>
      </c>
      <c r="K8" s="1">
        <f t="shared" si="0"/>
        <v>0</v>
      </c>
      <c r="L8" s="1">
        <f t="shared" si="1"/>
        <v>0</v>
      </c>
    </row>
    <row r="9" spans="1:12" x14ac:dyDescent="0.35">
      <c r="A9" s="5" t="s">
        <v>24</v>
      </c>
      <c r="B9" s="5" t="s">
        <v>8</v>
      </c>
      <c r="C9" s="5">
        <v>1429</v>
      </c>
      <c r="D9" s="5">
        <f t="shared" si="2"/>
        <v>-3.1842818428184282E-2</v>
      </c>
      <c r="K9" s="1">
        <f t="shared" si="0"/>
        <v>0</v>
      </c>
      <c r="L9" s="1">
        <f t="shared" si="1"/>
        <v>0</v>
      </c>
    </row>
    <row r="10" spans="1:12" x14ac:dyDescent="0.35">
      <c r="A10" s="5" t="s">
        <v>24</v>
      </c>
      <c r="B10" s="5" t="s">
        <v>9</v>
      </c>
      <c r="C10" s="5">
        <v>1403</v>
      </c>
      <c r="D10" s="5">
        <f t="shared" si="2"/>
        <v>-1.8194541637508749E-2</v>
      </c>
      <c r="K10" s="1">
        <f t="shared" si="0"/>
        <v>0</v>
      </c>
      <c r="L10" s="1">
        <f t="shared" si="1"/>
        <v>0</v>
      </c>
    </row>
    <row r="11" spans="1:12" x14ac:dyDescent="0.35">
      <c r="A11" s="5" t="s">
        <v>24</v>
      </c>
      <c r="B11" s="5" t="s">
        <v>25</v>
      </c>
      <c r="C11" s="5">
        <v>1261</v>
      </c>
      <c r="D11" s="5">
        <f t="shared" si="2"/>
        <v>-0.10121168923734854</v>
      </c>
      <c r="K11" s="1">
        <f t="shared" si="0"/>
        <v>0</v>
      </c>
      <c r="L11" s="1">
        <f t="shared" si="1"/>
        <v>0</v>
      </c>
    </row>
    <row r="12" spans="1:12" x14ac:dyDescent="0.35">
      <c r="A12" s="5" t="s">
        <v>24</v>
      </c>
      <c r="B12" s="5" t="s">
        <v>11</v>
      </c>
      <c r="C12" s="5">
        <v>1332</v>
      </c>
      <c r="D12" s="5">
        <f t="shared" si="2"/>
        <v>5.6304520222045996E-2</v>
      </c>
      <c r="K12" s="1">
        <f t="shared" si="0"/>
        <v>0</v>
      </c>
      <c r="L12" s="1">
        <f t="shared" si="1"/>
        <v>0</v>
      </c>
    </row>
    <row r="13" spans="1:12" x14ac:dyDescent="0.35">
      <c r="A13" s="5" t="s">
        <v>24</v>
      </c>
      <c r="B13" s="5" t="s">
        <v>12</v>
      </c>
      <c r="C13" s="5">
        <v>1616</v>
      </c>
      <c r="D13" s="5">
        <f t="shared" si="2"/>
        <v>0.21321321321321321</v>
      </c>
      <c r="K13" s="1">
        <f t="shared" si="0"/>
        <v>0</v>
      </c>
      <c r="L13" s="1">
        <f t="shared" si="1"/>
        <v>0</v>
      </c>
    </row>
    <row r="14" spans="1:12" x14ac:dyDescent="0.35">
      <c r="A14" s="5" t="s">
        <v>24</v>
      </c>
      <c r="B14" s="5" t="s">
        <v>13</v>
      </c>
      <c r="C14" s="5">
        <v>1860</v>
      </c>
      <c r="D14" s="5">
        <f t="shared" si="2"/>
        <v>0.15099009900990099</v>
      </c>
      <c r="K14" s="1">
        <f t="shared" si="0"/>
        <v>0</v>
      </c>
      <c r="L14" s="1">
        <f t="shared" si="1"/>
        <v>0</v>
      </c>
    </row>
    <row r="15" spans="1:12" x14ac:dyDescent="0.35">
      <c r="A15" s="5" t="s">
        <v>24</v>
      </c>
      <c r="B15" s="5" t="s">
        <v>14</v>
      </c>
      <c r="C15" s="5">
        <v>2505</v>
      </c>
      <c r="D15" s="5">
        <f t="shared" si="2"/>
        <v>0.34677419354838712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03-C955-485D-AC33-2AD2247FBEE9}">
  <sheetPr codeName="Sheet5"/>
  <dimension ref="A1:M15"/>
  <sheetViews>
    <sheetView rightToLeft="1" workbookViewId="0">
      <selection activeCell="A2" sqref="A2"/>
    </sheetView>
  </sheetViews>
  <sheetFormatPr defaultRowHeight="18" x14ac:dyDescent="0.35"/>
  <cols>
    <col min="1" max="1" width="4.5546875" style="1" bestFit="1" customWidth="1"/>
    <col min="2" max="2" width="13.77734375" style="1" bestFit="1" customWidth="1"/>
    <col min="3" max="3" width="10.6640625" style="1" bestFit="1" customWidth="1"/>
    <col min="4" max="4" width="16.5546875" style="1" bestFit="1" customWidth="1"/>
    <col min="5" max="7" width="8.88671875" style="1"/>
    <col min="8" max="8" width="16.5546875" style="1" bestFit="1" customWidth="1"/>
    <col min="9" max="9" width="12.44140625" style="1" bestFit="1" customWidth="1"/>
    <col min="10" max="11" width="8.88671875" style="1"/>
    <col min="12" max="12" width="8.109375" style="1" bestFit="1" customWidth="1"/>
    <col min="13" max="13" width="6.77734375" style="1" bestFit="1" customWidth="1"/>
    <col min="14" max="16384" width="8.88671875" style="1"/>
  </cols>
  <sheetData>
    <row r="1" spans="1:13" x14ac:dyDescent="0.35">
      <c r="A1" s="23" t="s">
        <v>35</v>
      </c>
      <c r="B1" s="23"/>
      <c r="C1" s="23"/>
      <c r="D1" s="23"/>
      <c r="L1" s="11" t="s">
        <v>33</v>
      </c>
      <c r="M1" s="12" t="s">
        <v>32</v>
      </c>
    </row>
    <row r="2" spans="1:13" x14ac:dyDescent="0.35">
      <c r="A2" s="10" t="s">
        <v>16</v>
      </c>
      <c r="B2" s="10" t="s">
        <v>0</v>
      </c>
      <c r="C2" s="10" t="s">
        <v>17</v>
      </c>
      <c r="D2" s="10" t="s">
        <v>18</v>
      </c>
      <c r="L2" s="1">
        <f>IF(D3&lt;$H$6,1,0)</f>
        <v>0</v>
      </c>
      <c r="M2" s="1">
        <f>IF(D3&gt;$H$5,1,0)</f>
        <v>0</v>
      </c>
    </row>
    <row r="3" spans="1:13" x14ac:dyDescent="0.35">
      <c r="A3" s="5" t="s">
        <v>26</v>
      </c>
      <c r="B3" s="5" t="s">
        <v>2</v>
      </c>
      <c r="C3" s="5">
        <v>2419.85</v>
      </c>
      <c r="D3" s="5"/>
      <c r="H3" s="13">
        <f>AVERAGE(D4:D15)</f>
        <v>2.9676911067051337E-2</v>
      </c>
      <c r="I3" s="14" t="s">
        <v>30</v>
      </c>
      <c r="L3" s="1">
        <f t="shared" ref="L3:L14" si="0">IF(D4&lt;$H$6,1,0)</f>
        <v>0</v>
      </c>
      <c r="M3" s="1">
        <f t="shared" ref="M3:M14" si="1">IF(D4&gt;$H$5,1,0)</f>
        <v>0</v>
      </c>
    </row>
    <row r="4" spans="1:13" x14ac:dyDescent="0.35">
      <c r="A4" s="5" t="s">
        <v>26</v>
      </c>
      <c r="B4" s="5" t="s">
        <v>3</v>
      </c>
      <c r="C4" s="5">
        <v>3086.97</v>
      </c>
      <c r="D4" s="5">
        <f>(C4-C3)/C3</f>
        <v>0.27568650949439011</v>
      </c>
      <c r="H4" s="15">
        <f>_xlfn.STDEV.S(D4:D15)</f>
        <v>0.14780254514502716</v>
      </c>
      <c r="I4" s="14" t="s">
        <v>31</v>
      </c>
      <c r="L4" s="1">
        <f t="shared" si="0"/>
        <v>0</v>
      </c>
      <c r="M4" s="1">
        <f t="shared" si="1"/>
        <v>0</v>
      </c>
    </row>
    <row r="5" spans="1:13" x14ac:dyDescent="0.35">
      <c r="A5" s="5" t="s">
        <v>26</v>
      </c>
      <c r="B5" s="5" t="s">
        <v>4</v>
      </c>
      <c r="C5" s="5">
        <v>3292.85</v>
      </c>
      <c r="D5" s="5">
        <f t="shared" ref="D5:D15" si="2">(C5-C4)/C4</f>
        <v>6.6693229930967948E-2</v>
      </c>
      <c r="H5" s="14">
        <f>H3+(3*H4)</f>
        <v>0.47308454650213283</v>
      </c>
      <c r="I5" s="14" t="s">
        <v>32</v>
      </c>
      <c r="L5" s="1">
        <f t="shared" si="0"/>
        <v>0</v>
      </c>
      <c r="M5" s="1">
        <f t="shared" si="1"/>
        <v>0</v>
      </c>
    </row>
    <row r="6" spans="1:13" x14ac:dyDescent="0.35">
      <c r="A6" s="5" t="s">
        <v>26</v>
      </c>
      <c r="B6" s="5" t="s">
        <v>5</v>
      </c>
      <c r="C6" s="5">
        <v>2757.08</v>
      </c>
      <c r="D6" s="5">
        <f t="shared" si="2"/>
        <v>-0.16270707745569946</v>
      </c>
      <c r="H6" s="16">
        <f>H3-(3*H4)</f>
        <v>-0.41373072436803016</v>
      </c>
      <c r="I6" s="14" t="s">
        <v>33</v>
      </c>
      <c r="L6" s="1">
        <f t="shared" si="0"/>
        <v>0</v>
      </c>
      <c r="M6" s="1">
        <f t="shared" si="1"/>
        <v>0</v>
      </c>
    </row>
    <row r="7" spans="1:13" x14ac:dyDescent="0.35">
      <c r="A7" s="5" t="s">
        <v>26</v>
      </c>
      <c r="B7" s="5" t="s">
        <v>27</v>
      </c>
      <c r="C7" s="5">
        <v>2415.5700000000002</v>
      </c>
      <c r="D7" s="5">
        <f t="shared" si="2"/>
        <v>-0.12386655447067178</v>
      </c>
      <c r="L7" s="1">
        <f t="shared" si="0"/>
        <v>0</v>
      </c>
      <c r="M7" s="1">
        <f t="shared" si="1"/>
        <v>0</v>
      </c>
    </row>
    <row r="8" spans="1:13" x14ac:dyDescent="0.35">
      <c r="A8" s="5" t="s">
        <v>26</v>
      </c>
      <c r="B8" s="5" t="s">
        <v>7</v>
      </c>
      <c r="C8" s="5">
        <v>2789.46</v>
      </c>
      <c r="D8" s="5">
        <f t="shared" si="2"/>
        <v>0.15478334306188596</v>
      </c>
      <c r="L8" s="1">
        <f t="shared" si="0"/>
        <v>0</v>
      </c>
      <c r="M8" s="1">
        <f t="shared" si="1"/>
        <v>0</v>
      </c>
    </row>
    <row r="9" spans="1:13" x14ac:dyDescent="0.35">
      <c r="A9" s="5" t="s">
        <v>26</v>
      </c>
      <c r="B9" s="5" t="s">
        <v>8</v>
      </c>
      <c r="C9" s="5">
        <v>3016</v>
      </c>
      <c r="D9" s="5">
        <f t="shared" si="2"/>
        <v>8.1212851232855085E-2</v>
      </c>
      <c r="L9" s="1">
        <f t="shared" si="0"/>
        <v>0</v>
      </c>
      <c r="M9" s="1">
        <f t="shared" si="1"/>
        <v>0</v>
      </c>
    </row>
    <row r="10" spans="1:13" x14ac:dyDescent="0.35">
      <c r="A10" s="5" t="s">
        <v>26</v>
      </c>
      <c r="B10" s="5" t="s">
        <v>9</v>
      </c>
      <c r="C10" s="5">
        <v>3365</v>
      </c>
      <c r="D10" s="5">
        <f t="shared" si="2"/>
        <v>0.11571618037135278</v>
      </c>
      <c r="L10" s="1">
        <f t="shared" si="0"/>
        <v>0</v>
      </c>
      <c r="M10" s="1">
        <f t="shared" si="1"/>
        <v>0</v>
      </c>
    </row>
    <row r="11" spans="1:13" x14ac:dyDescent="0.35">
      <c r="A11" s="5" t="s">
        <v>26</v>
      </c>
      <c r="B11" s="5" t="s">
        <v>10</v>
      </c>
      <c r="C11" s="5">
        <v>2961</v>
      </c>
      <c r="D11" s="5">
        <f t="shared" si="2"/>
        <v>-0.12005943536404161</v>
      </c>
      <c r="L11" s="1">
        <f t="shared" si="0"/>
        <v>0</v>
      </c>
      <c r="M11" s="1">
        <f t="shared" si="1"/>
        <v>0</v>
      </c>
    </row>
    <row r="12" spans="1:13" x14ac:dyDescent="0.35">
      <c r="A12" s="5" t="s">
        <v>26</v>
      </c>
      <c r="B12" s="5" t="s">
        <v>11</v>
      </c>
      <c r="C12" s="5">
        <v>2486</v>
      </c>
      <c r="D12" s="5">
        <f t="shared" si="2"/>
        <v>-0.16041877744005403</v>
      </c>
      <c r="L12" s="1">
        <f t="shared" si="0"/>
        <v>0</v>
      </c>
      <c r="M12" s="1">
        <f t="shared" si="1"/>
        <v>0</v>
      </c>
    </row>
    <row r="13" spans="1:13" x14ac:dyDescent="0.35">
      <c r="A13" s="5" t="s">
        <v>26</v>
      </c>
      <c r="B13" s="5" t="s">
        <v>21</v>
      </c>
      <c r="C13" s="5">
        <v>2751</v>
      </c>
      <c r="D13" s="5">
        <f t="shared" si="2"/>
        <v>0.10659694288012872</v>
      </c>
      <c r="L13" s="1">
        <f t="shared" si="0"/>
        <v>0</v>
      </c>
      <c r="M13" s="1">
        <f t="shared" si="1"/>
        <v>0</v>
      </c>
    </row>
    <row r="14" spans="1:13" x14ac:dyDescent="0.35">
      <c r="A14" s="5" t="s">
        <v>26</v>
      </c>
      <c r="B14" s="5" t="s">
        <v>13</v>
      </c>
      <c r="C14" s="5">
        <v>3231</v>
      </c>
      <c r="D14" s="5">
        <f t="shared" si="2"/>
        <v>0.17448200654307525</v>
      </c>
      <c r="L14" s="1">
        <f t="shared" si="0"/>
        <v>0</v>
      </c>
      <c r="M14" s="1">
        <f t="shared" si="1"/>
        <v>0</v>
      </c>
    </row>
    <row r="15" spans="1:13" x14ac:dyDescent="0.35">
      <c r="A15" s="5" t="s">
        <v>26</v>
      </c>
      <c r="B15" s="5" t="s">
        <v>14</v>
      </c>
      <c r="C15" s="5">
        <v>3063</v>
      </c>
      <c r="D15" s="5">
        <f t="shared" si="2"/>
        <v>-5.1996285979572884E-2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B199-450B-46BD-B549-61B8DC3959AB}">
  <sheetPr codeName="Sheet6"/>
  <dimension ref="A1:M15"/>
  <sheetViews>
    <sheetView rightToLeft="1" workbookViewId="0">
      <selection activeCell="A2" sqref="A2"/>
    </sheetView>
  </sheetViews>
  <sheetFormatPr defaultRowHeight="18" x14ac:dyDescent="0.35"/>
  <cols>
    <col min="1" max="1" width="6.44140625" style="1" bestFit="1" customWidth="1"/>
    <col min="2" max="2" width="13.77734375" style="1" bestFit="1" customWidth="1"/>
    <col min="3" max="3" width="11.6640625" style="1" bestFit="1" customWidth="1"/>
    <col min="4" max="4" width="16.5546875" style="1" bestFit="1" customWidth="1"/>
    <col min="5" max="7" width="8.88671875" style="1"/>
    <col min="8" max="8" width="16.5546875" style="1" bestFit="1" customWidth="1"/>
    <col min="9" max="9" width="12.44140625" style="1" bestFit="1" customWidth="1"/>
    <col min="10" max="11" width="8.88671875" style="1"/>
    <col min="12" max="12" width="8.109375" style="1" bestFit="1" customWidth="1"/>
    <col min="13" max="13" width="6.77734375" style="1" bestFit="1" customWidth="1"/>
    <col min="14" max="16384" width="8.88671875" style="1"/>
  </cols>
  <sheetData>
    <row r="1" spans="1:13" x14ac:dyDescent="0.35">
      <c r="A1" s="24" t="s">
        <v>34</v>
      </c>
      <c r="B1" s="24"/>
      <c r="C1" s="24"/>
      <c r="D1" s="24"/>
      <c r="L1" s="11" t="s">
        <v>33</v>
      </c>
      <c r="M1" s="12" t="s">
        <v>32</v>
      </c>
    </row>
    <row r="2" spans="1:13" x14ac:dyDescent="0.35">
      <c r="A2" s="3" t="s">
        <v>16</v>
      </c>
      <c r="B2" s="3" t="s">
        <v>0</v>
      </c>
      <c r="C2" s="3" t="s">
        <v>17</v>
      </c>
      <c r="D2" s="3" t="s">
        <v>18</v>
      </c>
      <c r="L2" s="1">
        <f>IF(D3&lt;$H$6,1,0)</f>
        <v>0</v>
      </c>
      <c r="M2" s="1">
        <f>IF(D3&gt;$H$5,1,0)</f>
        <v>0</v>
      </c>
    </row>
    <row r="3" spans="1:13" x14ac:dyDescent="0.35">
      <c r="A3" s="5" t="s">
        <v>28</v>
      </c>
      <c r="B3" s="5" t="s">
        <v>2</v>
      </c>
      <c r="C3" s="5">
        <v>30489.84</v>
      </c>
      <c r="D3" s="5"/>
      <c r="H3" s="13">
        <f>AVERAGE(D4:D15)</f>
        <v>-1.9117448209006932E-2</v>
      </c>
      <c r="I3" s="14" t="s">
        <v>30</v>
      </c>
      <c r="L3" s="1">
        <f t="shared" ref="L3:L14" si="0">IF(D4&lt;$H$6,1,0)</f>
        <v>0</v>
      </c>
      <c r="M3" s="1">
        <f t="shared" ref="M3:M14" si="1">IF(D4&gt;$H$5,1,0)</f>
        <v>0</v>
      </c>
    </row>
    <row r="4" spans="1:13" x14ac:dyDescent="0.35">
      <c r="A4" s="5" t="s">
        <v>28</v>
      </c>
      <c r="B4" s="5" t="s">
        <v>3</v>
      </c>
      <c r="C4" s="5">
        <v>33202.86</v>
      </c>
      <c r="D4" s="5">
        <f>(C4-C3)/C3</f>
        <v>8.8981116332522592E-2</v>
      </c>
      <c r="H4" s="15">
        <f>_xlfn.STDEV.S(D4:D15)</f>
        <v>0.13580711651903479</v>
      </c>
      <c r="I4" s="14" t="s">
        <v>31</v>
      </c>
      <c r="L4" s="1">
        <f t="shared" si="0"/>
        <v>0</v>
      </c>
      <c r="M4" s="1">
        <f t="shared" si="1"/>
        <v>0</v>
      </c>
    </row>
    <row r="5" spans="1:13" x14ac:dyDescent="0.35">
      <c r="A5" s="5" t="s">
        <v>28</v>
      </c>
      <c r="B5" s="5" t="s">
        <v>29</v>
      </c>
      <c r="C5" s="5">
        <v>37813.83</v>
      </c>
      <c r="D5" s="5">
        <f t="shared" ref="D5:D15" si="2">(C5-C4)/C4</f>
        <v>0.13887267542615309</v>
      </c>
      <c r="H5" s="14">
        <f>H3+(3*H4)</f>
        <v>0.38830390134809745</v>
      </c>
      <c r="I5" s="14" t="s">
        <v>32</v>
      </c>
      <c r="L5" s="1">
        <f t="shared" si="0"/>
        <v>0</v>
      </c>
      <c r="M5" s="1">
        <f t="shared" si="1"/>
        <v>0</v>
      </c>
    </row>
    <row r="6" spans="1:13" x14ac:dyDescent="0.35">
      <c r="A6" s="5" t="s">
        <v>28</v>
      </c>
      <c r="B6" s="5" t="s">
        <v>5</v>
      </c>
      <c r="C6" s="5">
        <v>35717.24</v>
      </c>
      <c r="D6" s="5">
        <f t="shared" si="2"/>
        <v>-5.5445058064734612E-2</v>
      </c>
      <c r="H6" s="16">
        <f>H3-(3*H4)</f>
        <v>-0.42653879776611137</v>
      </c>
      <c r="I6" s="14" t="s">
        <v>33</v>
      </c>
      <c r="L6" s="1">
        <f t="shared" si="0"/>
        <v>0</v>
      </c>
      <c r="M6" s="1">
        <f t="shared" si="1"/>
        <v>0</v>
      </c>
    </row>
    <row r="7" spans="1:13" x14ac:dyDescent="0.35">
      <c r="A7" s="5" t="s">
        <v>28</v>
      </c>
      <c r="B7" s="5" t="s">
        <v>6</v>
      </c>
      <c r="C7" s="5">
        <v>32774.5</v>
      </c>
      <c r="D7" s="5">
        <f t="shared" si="2"/>
        <v>-8.2389904707082573E-2</v>
      </c>
      <c r="L7" s="1">
        <f t="shared" si="0"/>
        <v>0</v>
      </c>
      <c r="M7" s="1">
        <f t="shared" si="1"/>
        <v>0</v>
      </c>
    </row>
    <row r="8" spans="1:13" x14ac:dyDescent="0.35">
      <c r="A8" s="5" t="s">
        <v>28</v>
      </c>
      <c r="B8" s="5" t="s">
        <v>7</v>
      </c>
      <c r="C8" s="5">
        <v>39073.67</v>
      </c>
      <c r="D8" s="5">
        <f t="shared" si="2"/>
        <v>0.19219728752536266</v>
      </c>
      <c r="L8" s="1">
        <f t="shared" si="0"/>
        <v>0</v>
      </c>
      <c r="M8" s="1">
        <f t="shared" si="1"/>
        <v>0</v>
      </c>
    </row>
    <row r="9" spans="1:13" x14ac:dyDescent="0.35">
      <c r="A9" s="5" t="s">
        <v>28</v>
      </c>
      <c r="B9" s="5" t="s">
        <v>8</v>
      </c>
      <c r="C9" s="5">
        <v>36590</v>
      </c>
      <c r="D9" s="5">
        <f t="shared" si="2"/>
        <v>-6.3563775811179196E-2</v>
      </c>
      <c r="L9" s="1">
        <f t="shared" si="0"/>
        <v>0</v>
      </c>
      <c r="M9" s="1">
        <f t="shared" si="1"/>
        <v>0</v>
      </c>
    </row>
    <row r="10" spans="1:13" x14ac:dyDescent="0.35">
      <c r="A10" s="5" t="s">
        <v>28</v>
      </c>
      <c r="B10" s="5" t="s">
        <v>9</v>
      </c>
      <c r="C10" s="5">
        <v>36750</v>
      </c>
      <c r="D10" s="5">
        <f t="shared" si="2"/>
        <v>4.3727794479365943E-3</v>
      </c>
      <c r="L10" s="1">
        <f t="shared" si="0"/>
        <v>0</v>
      </c>
      <c r="M10" s="1">
        <f t="shared" si="1"/>
        <v>0</v>
      </c>
    </row>
    <row r="11" spans="1:13" x14ac:dyDescent="0.35">
      <c r="A11" s="5" t="s">
        <v>28</v>
      </c>
      <c r="B11" s="5" t="s">
        <v>10</v>
      </c>
      <c r="C11" s="5">
        <v>30940</v>
      </c>
      <c r="D11" s="5">
        <f t="shared" si="2"/>
        <v>-0.15809523809523809</v>
      </c>
      <c r="L11" s="1">
        <f t="shared" si="0"/>
        <v>0</v>
      </c>
      <c r="M11" s="1">
        <f t="shared" si="1"/>
        <v>0</v>
      </c>
    </row>
    <row r="12" spans="1:13" x14ac:dyDescent="0.35">
      <c r="A12" s="5" t="s">
        <v>28</v>
      </c>
      <c r="B12" s="5" t="s">
        <v>11</v>
      </c>
      <c r="C12" s="5">
        <v>23240</v>
      </c>
      <c r="D12" s="5">
        <f t="shared" si="2"/>
        <v>-0.24886877828054299</v>
      </c>
      <c r="L12" s="1">
        <f t="shared" si="0"/>
        <v>0</v>
      </c>
      <c r="M12" s="1">
        <f t="shared" si="1"/>
        <v>0</v>
      </c>
    </row>
    <row r="13" spans="1:13" x14ac:dyDescent="0.35">
      <c r="A13" s="5" t="s">
        <v>28</v>
      </c>
      <c r="B13" s="5" t="s">
        <v>21</v>
      </c>
      <c r="C13" s="5">
        <v>20830</v>
      </c>
      <c r="D13" s="5">
        <f t="shared" si="2"/>
        <v>-0.10370051635111877</v>
      </c>
      <c r="L13" s="1">
        <f t="shared" si="0"/>
        <v>0</v>
      </c>
      <c r="M13" s="1">
        <f t="shared" si="1"/>
        <v>0</v>
      </c>
    </row>
    <row r="14" spans="1:13" x14ac:dyDescent="0.35">
      <c r="A14" s="5" t="s">
        <v>28</v>
      </c>
      <c r="B14" s="5" t="s">
        <v>13</v>
      </c>
      <c r="C14" s="5">
        <v>23980</v>
      </c>
      <c r="D14" s="5">
        <f t="shared" si="2"/>
        <v>0.15122419587133942</v>
      </c>
      <c r="L14" s="1">
        <f t="shared" si="0"/>
        <v>0</v>
      </c>
      <c r="M14" s="1">
        <f t="shared" si="1"/>
        <v>0</v>
      </c>
    </row>
    <row r="15" spans="1:13" x14ac:dyDescent="0.35">
      <c r="A15" s="5" t="s">
        <v>28</v>
      </c>
      <c r="B15" s="5" t="s">
        <v>14</v>
      </c>
      <c r="C15" s="5">
        <v>21750</v>
      </c>
      <c r="D15" s="5">
        <f t="shared" si="2"/>
        <v>-9.2994161801501246E-2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686C-B397-46A8-AC0F-5E7DEFEE586B}">
  <sheetPr codeName="Sheet7"/>
  <dimension ref="A1:K9"/>
  <sheetViews>
    <sheetView rightToLeft="1" workbookViewId="0">
      <selection sqref="A1:F9"/>
    </sheetView>
  </sheetViews>
  <sheetFormatPr defaultRowHeight="18" x14ac:dyDescent="0.35"/>
  <cols>
    <col min="1" max="1" width="13.77734375" style="1" bestFit="1" customWidth="1"/>
    <col min="2" max="6" width="16.5546875" style="1" bestFit="1" customWidth="1"/>
    <col min="7" max="7" width="8.88671875" style="1"/>
    <col min="8" max="8" width="6.44140625" style="1" bestFit="1" customWidth="1"/>
    <col min="9" max="9" width="16.5546875" style="1" bestFit="1" customWidth="1"/>
    <col min="10" max="11" width="15.77734375" style="1" bestFit="1" customWidth="1"/>
    <col min="12" max="12" width="16.5546875" style="1" bestFit="1" customWidth="1"/>
    <col min="13" max="14" width="15.77734375" style="1" bestFit="1" customWidth="1"/>
    <col min="15" max="16384" width="8.88671875" style="1"/>
  </cols>
  <sheetData>
    <row r="1" spans="1:11" ht="18.600000000000001" thickBot="1" x14ac:dyDescent="0.4">
      <c r="A1" s="17" t="s">
        <v>0</v>
      </c>
      <c r="B1" s="17" t="s">
        <v>20</v>
      </c>
      <c r="C1" s="17" t="s">
        <v>23</v>
      </c>
      <c r="D1" s="17" t="s">
        <v>24</v>
      </c>
      <c r="E1" s="17" t="s">
        <v>26</v>
      </c>
      <c r="F1" s="17" t="s">
        <v>28</v>
      </c>
      <c r="H1" s="7"/>
      <c r="I1" s="7" t="s">
        <v>37</v>
      </c>
      <c r="J1" s="7" t="s">
        <v>38</v>
      </c>
      <c r="K1" s="7" t="s">
        <v>31</v>
      </c>
    </row>
    <row r="2" spans="1:11" ht="18.600000000000001" thickBot="1" x14ac:dyDescent="0.4">
      <c r="A2" s="18" t="s">
        <v>3</v>
      </c>
      <c r="B2" s="18">
        <v>0.184720038</v>
      </c>
      <c r="C2" s="18">
        <v>7.8789944000000001E-2</v>
      </c>
      <c r="D2" s="18">
        <v>7.4051027000000005E-2</v>
      </c>
      <c r="E2" s="18">
        <v>0.27568650900000002</v>
      </c>
      <c r="F2" s="18">
        <v>8.8981115999999999E-2</v>
      </c>
      <c r="H2" s="7" t="s">
        <v>20</v>
      </c>
      <c r="I2" s="5">
        <f>AVERAGE(B2:B9)</f>
        <v>2.7342255250000003E-2</v>
      </c>
      <c r="J2" s="5">
        <f>_xlfn.VAR.S(B2:B9)</f>
        <v>1.4792082405473084E-2</v>
      </c>
      <c r="K2" s="5">
        <f>SQRT(J2)</f>
        <v>0.12162270513959589</v>
      </c>
    </row>
    <row r="3" spans="1:11" ht="18.600000000000001" thickBot="1" x14ac:dyDescent="0.4">
      <c r="A3" s="18" t="s">
        <v>5</v>
      </c>
      <c r="B3" s="18">
        <v>-9.4604506000000005E-2</v>
      </c>
      <c r="C3" s="18">
        <v>5.8468131E-2</v>
      </c>
      <c r="D3" s="18">
        <v>-4.6345811000000001E-2</v>
      </c>
      <c r="E3" s="18">
        <v>-0.16270707700000001</v>
      </c>
      <c r="F3" s="18">
        <v>-5.5445057999999998E-2</v>
      </c>
      <c r="H3" s="7" t="s">
        <v>23</v>
      </c>
      <c r="I3" s="5">
        <f>AVERAGE(C2:C9)</f>
        <v>6.0055571212500006E-2</v>
      </c>
      <c r="J3" s="5">
        <f>_xlfn.VAR.S(C2:C9)</f>
        <v>1.9514868157727013E-2</v>
      </c>
      <c r="K3" s="5">
        <f>SQRT(J3)</f>
        <v>0.13969562683823361</v>
      </c>
    </row>
    <row r="4" spans="1:11" ht="18.600000000000001" thickBot="1" x14ac:dyDescent="0.4">
      <c r="A4" s="18" t="s">
        <v>7</v>
      </c>
      <c r="B4" s="18">
        <v>-2.5467887000000002E-2</v>
      </c>
      <c r="C4" s="18">
        <v>0.19910514500000001</v>
      </c>
      <c r="D4" s="18">
        <v>-5.3908360000000004E-3</v>
      </c>
      <c r="E4" s="18">
        <v>0.15478334299999999</v>
      </c>
      <c r="F4" s="18">
        <v>0.19219728799999999</v>
      </c>
      <c r="H4" s="7" t="s">
        <v>24</v>
      </c>
      <c r="I4" s="5">
        <f>AVERAGE(D2:D9)</f>
        <v>6.5793229124999991E-2</v>
      </c>
      <c r="J4" s="5">
        <f>_xlfn.VAR.S(D2:D9)</f>
        <v>1.7228016418543442E-2</v>
      </c>
      <c r="K4" s="5">
        <f>SQRT(J4)</f>
        <v>0.1312555386204462</v>
      </c>
    </row>
    <row r="5" spans="1:11" ht="18.600000000000001" thickBot="1" x14ac:dyDescent="0.4">
      <c r="A5" s="18" t="s">
        <v>8</v>
      </c>
      <c r="B5" s="18">
        <v>5.4505036E-2</v>
      </c>
      <c r="C5" s="18">
        <v>0.17000932799999999</v>
      </c>
      <c r="D5" s="18">
        <v>-3.1842818000000002E-2</v>
      </c>
      <c r="E5" s="18">
        <v>8.1212851000000003E-2</v>
      </c>
      <c r="F5" s="18">
        <v>-6.3563776000000002E-2</v>
      </c>
      <c r="H5" s="7" t="s">
        <v>26</v>
      </c>
      <c r="I5" s="19">
        <f>AVERAGE(E2:E9)</f>
        <v>5.3345617962500001E-2</v>
      </c>
      <c r="J5" s="5">
        <f>_xlfn.VAR.S(E2:E9)</f>
        <v>2.6076882744453182E-2</v>
      </c>
      <c r="K5" s="5">
        <f>SQRT(J5)</f>
        <v>0.16148338225481029</v>
      </c>
    </row>
    <row r="6" spans="1:11" ht="18.600000000000001" thickBot="1" x14ac:dyDescent="0.4">
      <c r="A6" s="18" t="s">
        <v>9</v>
      </c>
      <c r="B6" s="18">
        <v>-0.103846973</v>
      </c>
      <c r="C6" s="18">
        <v>-3.2290221299999998E-2</v>
      </c>
      <c r="D6" s="18">
        <v>-1.8194542000000001E-2</v>
      </c>
      <c r="E6" s="18">
        <v>0.11571618</v>
      </c>
      <c r="F6" s="18">
        <v>4.3727790000000002E-3</v>
      </c>
      <c r="H6" s="7" t="s">
        <v>28</v>
      </c>
      <c r="I6" s="5">
        <f>AVERAGE(F2:F9)</f>
        <v>-3.0120493750000043E-3</v>
      </c>
      <c r="J6" s="5">
        <f>_xlfn.VAR.S(F2:F9)</f>
        <v>2.0767260934998172E-2</v>
      </c>
      <c r="K6" s="5">
        <f>SQRT(J6)</f>
        <v>0.14410850403428027</v>
      </c>
    </row>
    <row r="7" spans="1:11" ht="18.600000000000001" thickBot="1" x14ac:dyDescent="0.4">
      <c r="A7" s="18" t="s">
        <v>11</v>
      </c>
      <c r="B7" s="18">
        <v>-3.6275037000000003E-2</v>
      </c>
      <c r="C7" s="18">
        <v>-0.14758650100000001</v>
      </c>
      <c r="D7" s="18">
        <v>5.6304519999999997E-2</v>
      </c>
      <c r="E7" s="18">
        <v>-0.16041877700000001</v>
      </c>
      <c r="F7" s="18">
        <v>-0.24886877800000001</v>
      </c>
    </row>
    <row r="8" spans="1:11" ht="18.600000000000001" thickBot="1" x14ac:dyDescent="0.4">
      <c r="A8" s="18" t="s">
        <v>13</v>
      </c>
      <c r="B8" s="18">
        <v>0.22474545600000001</v>
      </c>
      <c r="C8" s="18">
        <v>0.23916330599999999</v>
      </c>
      <c r="D8" s="18">
        <v>0.15099009899999999</v>
      </c>
      <c r="E8" s="18">
        <v>0.17448820070000001</v>
      </c>
      <c r="F8" s="18">
        <v>0.15122419600000001</v>
      </c>
    </row>
    <row r="9" spans="1:11" ht="18.600000000000001" thickBot="1" x14ac:dyDescent="0.4">
      <c r="A9" s="18" t="s">
        <v>14</v>
      </c>
      <c r="B9" s="18">
        <v>1.4961914999999999E-2</v>
      </c>
      <c r="C9" s="18">
        <v>-8.5214561999999994E-2</v>
      </c>
      <c r="D9" s="18">
        <v>0.34677419399999998</v>
      </c>
      <c r="E9" s="18">
        <v>-5.1996286000000003E-2</v>
      </c>
      <c r="F9" s="18">
        <v>-9.2994162000000005E-2</v>
      </c>
    </row>
  </sheetData>
  <conditionalFormatting sqref="I2:I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{B1F7D3F4-1733-4EA7-9849-C9CC9A3D455E}</x14:id>
        </ext>
      </extLst>
    </cfRule>
  </conditionalFormatting>
  <conditionalFormatting sqref="K2:K6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{9BBDA894-E1E3-4A61-A55A-41842169857C}</x14:id>
        </ext>
      </extLst>
    </cfRule>
    <cfRule type="dataBar" priority="2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{87B0A494-A381-4343-AAC3-DB6FDC6BC9CE}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F7D3F4-1733-4EA7-9849-C9CC9A3D45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I2:I6</xm:sqref>
        </x14:conditionalFormatting>
        <x14:conditionalFormatting xmlns:xm="http://schemas.microsoft.com/office/excel/2006/main">
          <x14:cfRule type="dataBar" id="{9BBDA894-E1E3-4A61-A55A-41842169857C}">
            <x14:dataBar minLength="0" maxLength="100" border="1" gradient="0">
              <x14:cfvo type="autoMin"/>
              <x14:cfvo type="autoMax"/>
              <x14:borderColor theme="9" tint="0.59999389629810485"/>
              <x14:negativeFillColor rgb="FFFF0000"/>
              <x14:axisColor rgb="FF000000"/>
            </x14:dataBar>
          </x14:cfRule>
          <x14:cfRule type="dataBar" id="{87B0A494-A381-4343-AAC3-DB6FDC6BC9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K2:K6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F43-B710-4306-8DB3-039667F5D558}">
  <sheetPr codeName="Sheet8"/>
  <dimension ref="A1:O10"/>
  <sheetViews>
    <sheetView rightToLeft="1" workbookViewId="0">
      <selection sqref="A1:E9"/>
    </sheetView>
  </sheetViews>
  <sheetFormatPr defaultRowHeight="18" x14ac:dyDescent="0.35"/>
  <cols>
    <col min="1" max="1" width="8.77734375" style="1" customWidth="1"/>
    <col min="2" max="10" width="8.88671875" style="1"/>
    <col min="11" max="11" width="15.77734375" style="1" bestFit="1" customWidth="1"/>
    <col min="12" max="13" width="16.5546875" style="1" bestFit="1" customWidth="1"/>
    <col min="14" max="15" width="15.77734375" style="1" bestFit="1" customWidth="1"/>
    <col min="16" max="16384" width="8.88671875" style="1"/>
  </cols>
  <sheetData>
    <row r="1" spans="1:15" ht="18.600000000000001" thickBot="1" x14ac:dyDescent="0.4">
      <c r="A1" s="17" t="s">
        <v>20</v>
      </c>
      <c r="B1" s="17" t="s">
        <v>23</v>
      </c>
      <c r="C1" s="17" t="s">
        <v>24</v>
      </c>
      <c r="D1" s="17" t="s">
        <v>26</v>
      </c>
      <c r="E1" s="17" t="s">
        <v>28</v>
      </c>
    </row>
    <row r="2" spans="1:15" ht="18.600000000000001" thickBot="1" x14ac:dyDescent="0.4">
      <c r="A2" s="18">
        <v>0.184720038</v>
      </c>
      <c r="B2" s="18">
        <v>7.8789944000000001E-2</v>
      </c>
      <c r="C2" s="18">
        <v>7.4051027000000005E-2</v>
      </c>
      <c r="D2" s="18">
        <v>0.27568650900000002</v>
      </c>
      <c r="E2" s="18">
        <v>8.8981115999999999E-2</v>
      </c>
    </row>
    <row r="3" spans="1:15" ht="18.600000000000001" thickBot="1" x14ac:dyDescent="0.4">
      <c r="A3" s="18">
        <v>-9.4604506000000005E-2</v>
      </c>
      <c r="B3" s="18">
        <v>5.8468131E-2</v>
      </c>
      <c r="C3" s="18">
        <v>-4.6345811000000001E-2</v>
      </c>
      <c r="D3" s="18">
        <v>-0.16270707700000001</v>
      </c>
      <c r="E3" s="18">
        <v>-5.5445057999999998E-2</v>
      </c>
    </row>
    <row r="4" spans="1:15" ht="18.600000000000001" thickBot="1" x14ac:dyDescent="0.4">
      <c r="A4" s="18">
        <v>-2.5467887000000002E-2</v>
      </c>
      <c r="B4" s="18">
        <v>0.19910514500000001</v>
      </c>
      <c r="C4" s="18">
        <v>-5.3908360000000004E-3</v>
      </c>
      <c r="D4" s="18">
        <v>0.15478334299999999</v>
      </c>
      <c r="E4" s="18">
        <v>0.19219728799999999</v>
      </c>
    </row>
    <row r="5" spans="1:15" ht="18.600000000000001" thickBot="1" x14ac:dyDescent="0.4">
      <c r="A5" s="18">
        <v>5.4505036E-2</v>
      </c>
      <c r="B5" s="18">
        <v>0.17000932799999999</v>
      </c>
      <c r="C5" s="18">
        <v>-3.1842818000000002E-2</v>
      </c>
      <c r="D5" s="18">
        <v>8.1212851000000003E-2</v>
      </c>
      <c r="E5" s="18">
        <v>-6.3563776000000002E-2</v>
      </c>
      <c r="J5" s="25"/>
      <c r="K5" s="27" t="s">
        <v>20</v>
      </c>
      <c r="L5" s="27" t="s">
        <v>23</v>
      </c>
      <c r="M5" s="27" t="s">
        <v>24</v>
      </c>
      <c r="N5" s="27" t="s">
        <v>26</v>
      </c>
      <c r="O5" s="27" t="s">
        <v>28</v>
      </c>
    </row>
    <row r="6" spans="1:15" ht="18.600000000000001" thickBot="1" x14ac:dyDescent="0.4">
      <c r="A6" s="18">
        <v>-0.103846973</v>
      </c>
      <c r="B6" s="18">
        <v>-3.2290221299999998E-2</v>
      </c>
      <c r="C6" s="18">
        <v>-1.8194542000000001E-2</v>
      </c>
      <c r="D6" s="18">
        <v>0.11571618</v>
      </c>
      <c r="E6" s="18">
        <v>4.3727790000000002E-3</v>
      </c>
      <c r="J6" s="28" t="s">
        <v>20</v>
      </c>
      <c r="K6" s="28">
        <f>VARP(کوواریانس!$A$2:$A$9)</f>
        <v>1.2943072104788948E-2</v>
      </c>
      <c r="L6" s="26">
        <v>7.6580890883118698E-3</v>
      </c>
      <c r="M6" s="26">
        <v>5.1303990566014231E-3</v>
      </c>
      <c r="N6" s="26">
        <v>1.0921665248676299E-2</v>
      </c>
      <c r="O6" s="26">
        <v>6.8938246162902695E-3</v>
      </c>
    </row>
    <row r="7" spans="1:15" ht="18.600000000000001" thickBot="1" x14ac:dyDescent="0.4">
      <c r="A7" s="18">
        <v>-3.6275037000000003E-2</v>
      </c>
      <c r="B7" s="18">
        <v>-0.14758650100000001</v>
      </c>
      <c r="C7" s="18">
        <v>5.6304519999999997E-2</v>
      </c>
      <c r="D7" s="18">
        <v>-0.16041877700000001</v>
      </c>
      <c r="E7" s="18">
        <v>-0.24886877800000001</v>
      </c>
      <c r="J7" s="28" t="s">
        <v>23</v>
      </c>
      <c r="K7" s="26">
        <v>7.6580890883118698E-3</v>
      </c>
      <c r="L7" s="28">
        <f>VARP(کوواریانس!$B$2:$B$9)</f>
        <v>1.7075509638011136E-2</v>
      </c>
      <c r="M7" s="26">
        <v>-4.5166745902408146E-3</v>
      </c>
      <c r="N7" s="26">
        <v>1.2163099528395158E-2</v>
      </c>
      <c r="O7" s="26">
        <v>1.4169676831072621E-2</v>
      </c>
    </row>
    <row r="8" spans="1:15" ht="18.600000000000001" thickBot="1" x14ac:dyDescent="0.4">
      <c r="A8" s="18">
        <v>0.22474545600000001</v>
      </c>
      <c r="B8" s="18">
        <v>0.23916330599999999</v>
      </c>
      <c r="C8" s="18">
        <v>0.15099009899999999</v>
      </c>
      <c r="D8" s="18">
        <v>0.17448820070000001</v>
      </c>
      <c r="E8" s="18">
        <v>0.15122419600000001</v>
      </c>
      <c r="J8" s="28" t="s">
        <v>24</v>
      </c>
      <c r="K8" s="26">
        <v>5.1303990566014231E-3</v>
      </c>
      <c r="L8" s="26">
        <v>-4.5166745902408146E-3</v>
      </c>
      <c r="M8" s="28">
        <f>VARP(کوواریانس!$C$2:$C$9)</f>
        <v>1.5074514366225511E-2</v>
      </c>
      <c r="N8" s="26">
        <v>-7.9571567748146438E-4</v>
      </c>
      <c r="O8" s="26">
        <v>-1.471812814685141E-3</v>
      </c>
    </row>
    <row r="9" spans="1:15" ht="18.600000000000001" thickBot="1" x14ac:dyDescent="0.4">
      <c r="A9" s="18">
        <v>1.4961914999999999E-2</v>
      </c>
      <c r="B9" s="18">
        <v>-8.5214561999999994E-2</v>
      </c>
      <c r="C9" s="18">
        <v>0.34677419399999998</v>
      </c>
      <c r="D9" s="18">
        <v>-5.1996286000000003E-2</v>
      </c>
      <c r="E9" s="18">
        <v>-9.2994162000000005E-2</v>
      </c>
      <c r="J9" s="28" t="s">
        <v>26</v>
      </c>
      <c r="K9" s="26">
        <v>1.0921665248676299E-2</v>
      </c>
      <c r="L9" s="26">
        <v>1.2163099528395158E-2</v>
      </c>
      <c r="M9" s="26">
        <v>-7.9571567748146438E-4</v>
      </c>
      <c r="N9" s="28">
        <f>VARP(کوواریانس!$D$2:$D$9)</f>
        <v>2.2817272401396534E-2</v>
      </c>
      <c r="O9" s="26">
        <v>1.6384474013900828E-2</v>
      </c>
    </row>
    <row r="10" spans="1:15" ht="18.600000000000001" thickBot="1" x14ac:dyDescent="0.4">
      <c r="J10" s="28" t="s">
        <v>28</v>
      </c>
      <c r="K10" s="26">
        <v>6.8938246162902695E-3</v>
      </c>
      <c r="L10" s="26">
        <v>1.4169676831072621E-2</v>
      </c>
      <c r="M10" s="26">
        <v>-1.471812814685141E-3</v>
      </c>
      <c r="N10" s="26">
        <v>1.6384474013900828E-2</v>
      </c>
      <c r="O10" s="28">
        <f>VARP(کوواریانس!$E$2:$E$9)</f>
        <v>1.81713533181234E-2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BF08-6CE5-4C50-B19A-5246EB12E0D5}">
  <sheetPr codeName="Sheet9"/>
  <dimension ref="A1:L9"/>
  <sheetViews>
    <sheetView rightToLeft="1" workbookViewId="0">
      <selection activeCell="J9" sqref="J9"/>
    </sheetView>
  </sheetViews>
  <sheetFormatPr defaultRowHeight="14.4" x14ac:dyDescent="0.3"/>
  <sheetData>
    <row r="1" spans="1:12" ht="18.600000000000001" thickBot="1" x14ac:dyDescent="0.4">
      <c r="A1" s="17" t="s">
        <v>20</v>
      </c>
      <c r="B1" s="17" t="s">
        <v>23</v>
      </c>
      <c r="C1" s="17" t="s">
        <v>24</v>
      </c>
      <c r="D1" s="17" t="s">
        <v>26</v>
      </c>
      <c r="E1" s="17" t="s">
        <v>28</v>
      </c>
      <c r="G1" s="30"/>
      <c r="H1" s="30" t="s">
        <v>20</v>
      </c>
      <c r="I1" s="30" t="s">
        <v>23</v>
      </c>
      <c r="J1" s="30" t="s">
        <v>24</v>
      </c>
      <c r="K1" s="30" t="s">
        <v>26</v>
      </c>
      <c r="L1" s="30" t="s">
        <v>28</v>
      </c>
    </row>
    <row r="2" spans="1:12" ht="18.600000000000001" thickBot="1" x14ac:dyDescent="0.4">
      <c r="A2" s="18">
        <v>0.184720038</v>
      </c>
      <c r="B2" s="18">
        <v>7.8789944000000001E-2</v>
      </c>
      <c r="C2" s="18">
        <v>7.4051027000000005E-2</v>
      </c>
      <c r="D2" s="18">
        <v>0.27568650900000002</v>
      </c>
      <c r="E2" s="18">
        <v>8.8981115999999999E-2</v>
      </c>
      <c r="G2" s="30" t="s">
        <v>20</v>
      </c>
      <c r="H2" s="30">
        <f>CORREL(A2:A9,A2:A9)</f>
        <v>0.99999999999999989</v>
      </c>
      <c r="I2" s="29">
        <f>CORREL(B2:B9,A2:A9)</f>
        <v>0.51512768559019639</v>
      </c>
      <c r="J2" s="29">
        <f>CORREL(C2:C9,A2:A9)</f>
        <v>0.36729143140867193</v>
      </c>
      <c r="K2" s="29">
        <f>CORREL(D2:D9,A2:A9)</f>
        <v>0.63553330160397414</v>
      </c>
      <c r="L2" s="29">
        <f>CORREL(E2:E9,A2:A9)</f>
        <v>0.44951885077205489</v>
      </c>
    </row>
    <row r="3" spans="1:12" ht="18.600000000000001" thickBot="1" x14ac:dyDescent="0.4">
      <c r="A3" s="18">
        <v>-9.4604506000000005E-2</v>
      </c>
      <c r="B3" s="18">
        <v>5.8468131E-2</v>
      </c>
      <c r="C3" s="18">
        <v>-4.6345811000000001E-2</v>
      </c>
      <c r="D3" s="18">
        <v>-0.16270707700000001</v>
      </c>
      <c r="E3" s="18">
        <v>-5.5445057999999998E-2</v>
      </c>
      <c r="G3" s="30" t="s">
        <v>23</v>
      </c>
      <c r="H3" s="29">
        <f>CORREL(A2:A9,B2:B9)</f>
        <v>0.51512768559019639</v>
      </c>
      <c r="I3" s="30">
        <f>CORREL(B2:B9,B2:B9)</f>
        <v>1</v>
      </c>
      <c r="J3" s="29">
        <f>CORREL(C2:C9,B2:B9)</f>
        <v>-0.28152067821368915</v>
      </c>
      <c r="K3" s="29">
        <f>CORREL(D2:D9,B2:B9)</f>
        <v>0.61620548480483184</v>
      </c>
      <c r="L3" s="29">
        <f>CORREL(E2:E9,B2:B9)</f>
        <v>0.8044137245294305</v>
      </c>
    </row>
    <row r="4" spans="1:12" ht="18.600000000000001" thickBot="1" x14ac:dyDescent="0.4">
      <c r="A4" s="18">
        <v>-2.5467887000000002E-2</v>
      </c>
      <c r="B4" s="18">
        <v>0.19910514500000001</v>
      </c>
      <c r="C4" s="18">
        <v>-5.3908360000000004E-3</v>
      </c>
      <c r="D4" s="18">
        <v>0.15478334299999999</v>
      </c>
      <c r="E4" s="18">
        <v>0.19219728799999999</v>
      </c>
      <c r="G4" s="30" t="s">
        <v>24</v>
      </c>
      <c r="H4" s="29">
        <f>CORREL(A2:A9,C2:C9)</f>
        <v>0.36729143140867193</v>
      </c>
      <c r="I4" s="29">
        <f>CORREL(B2:B9,C2:C9)</f>
        <v>-0.28152067821368915</v>
      </c>
      <c r="J4" s="30">
        <f>CORREL(C2:C9,C2:C9)</f>
        <v>0.99999999999999989</v>
      </c>
      <c r="K4" s="29">
        <f>CORREL(D2:D9,C2:C9)</f>
        <v>-4.2904652238506494E-2</v>
      </c>
      <c r="L4" s="29">
        <f>CORREL(E2:E9,C2:C9)</f>
        <v>-8.8927744745264797E-2</v>
      </c>
    </row>
    <row r="5" spans="1:12" ht="18.600000000000001" thickBot="1" x14ac:dyDescent="0.4">
      <c r="A5" s="18">
        <v>5.4505036E-2</v>
      </c>
      <c r="B5" s="18">
        <v>0.17000932799999999</v>
      </c>
      <c r="C5" s="18">
        <v>-3.1842818000000002E-2</v>
      </c>
      <c r="D5" s="18">
        <v>8.1212851000000003E-2</v>
      </c>
      <c r="E5" s="18">
        <v>-6.3563776000000002E-2</v>
      </c>
      <c r="G5" s="30" t="s">
        <v>26</v>
      </c>
      <c r="H5" s="29">
        <f>CORREL(A2:A9,D2:D9)</f>
        <v>0.63553330160397414</v>
      </c>
      <c r="I5" s="29">
        <f>CORREL(B2:B9,D2:D9)</f>
        <v>0.61620548480483184</v>
      </c>
      <c r="J5" s="29">
        <f>CORREL(C2:C9,D2:D9)</f>
        <v>-4.2904652238506494E-2</v>
      </c>
      <c r="K5" s="30">
        <f>CORREL(D2:D9,D2:D9)</f>
        <v>1</v>
      </c>
      <c r="L5" s="29">
        <f>CORREL(E2:E9,D2:D9)</f>
        <v>0.80464997834415186</v>
      </c>
    </row>
    <row r="6" spans="1:12" ht="18.600000000000001" thickBot="1" x14ac:dyDescent="0.4">
      <c r="A6" s="18">
        <v>-0.103846973</v>
      </c>
      <c r="B6" s="18">
        <v>-3.2290221299999998E-2</v>
      </c>
      <c r="C6" s="18">
        <v>-1.8194542000000001E-2</v>
      </c>
      <c r="D6" s="18">
        <v>0.11571618</v>
      </c>
      <c r="E6" s="18">
        <v>4.3727790000000002E-3</v>
      </c>
      <c r="G6" s="30" t="s">
        <v>28</v>
      </c>
      <c r="H6" s="29">
        <f>CORREL(A2:A9,E2:E9)</f>
        <v>0.44951885077205489</v>
      </c>
      <c r="I6" s="29">
        <f>CORREL(B2:B9,E2:E9)</f>
        <v>0.8044137245294305</v>
      </c>
      <c r="J6" s="29">
        <f>CORREL(C2:C9,E2:E9)</f>
        <v>-8.8927744745264797E-2</v>
      </c>
      <c r="K6" s="29">
        <f>CORREL(D2:D9,E2:E9)</f>
        <v>0.80464997834415186</v>
      </c>
      <c r="L6" s="30">
        <f>CORREL(E2:E9,E2:E9)</f>
        <v>0.99999999999999978</v>
      </c>
    </row>
    <row r="7" spans="1:12" ht="18.600000000000001" thickBot="1" x14ac:dyDescent="0.4">
      <c r="A7" s="18">
        <v>-3.6275037000000003E-2</v>
      </c>
      <c r="B7" s="18">
        <v>-0.14758650100000001</v>
      </c>
      <c r="C7" s="18">
        <v>5.6304519999999997E-2</v>
      </c>
      <c r="D7" s="18">
        <v>-0.16041877700000001</v>
      </c>
      <c r="E7" s="18">
        <v>-0.24886877800000001</v>
      </c>
    </row>
    <row r="8" spans="1:12" ht="18.600000000000001" thickBot="1" x14ac:dyDescent="0.4">
      <c r="A8" s="18">
        <v>0.22474545600000001</v>
      </c>
      <c r="B8" s="18">
        <v>0.23916330599999999</v>
      </c>
      <c r="C8" s="18">
        <v>0.15099009899999999</v>
      </c>
      <c r="D8" s="18">
        <v>0.17448820070000001</v>
      </c>
      <c r="E8" s="18">
        <v>0.15122419600000001</v>
      </c>
    </row>
    <row r="9" spans="1:12" ht="18.600000000000001" thickBot="1" x14ac:dyDescent="0.4">
      <c r="A9" s="18">
        <v>1.4961914999999999E-2</v>
      </c>
      <c r="B9" s="18">
        <v>-8.5214561999999994E-2</v>
      </c>
      <c r="C9" s="18">
        <v>0.34677419399999998</v>
      </c>
      <c r="D9" s="18">
        <v>-5.1996286000000003E-2</v>
      </c>
      <c r="E9" s="18">
        <v>-9.2994162000000005E-2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شاخص کل بازار</vt:lpstr>
      <vt:lpstr>غچین</vt:lpstr>
      <vt:lpstr>سمازن</vt:lpstr>
      <vt:lpstr>تکنو</vt:lpstr>
      <vt:lpstr>کاذر</vt:lpstr>
      <vt:lpstr>پسهند</vt:lpstr>
      <vt:lpstr>بازده سهم ها پس از حذف داده پرت</vt:lpstr>
      <vt:lpstr>کوواریانس</vt:lpstr>
      <vt:lpstr>همبستگی</vt:lpstr>
      <vt:lpstr>پرتفوی بازار </vt:lpstr>
      <vt:lpstr>AVG</vt:lpstr>
      <vt:lpstr>COV</vt:lpstr>
      <vt:lpstr>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2025-12-25T21:11:49Z</dcterms:modified>
</cp:coreProperties>
</file>