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/>
  <mc:AlternateContent xmlns:mc="http://schemas.openxmlformats.org/markup-compatibility/2006">
    <mc:Choice Requires="x15">
      <x15ac:absPath xmlns:x15ac="http://schemas.microsoft.com/office/spreadsheetml/2010/11/ac" url="/Users/Ashkanalizadeh/Desktop/"/>
    </mc:Choice>
  </mc:AlternateContent>
  <xr:revisionPtr revIDLastSave="0" documentId="8_{5A831B9A-9952-0649-8D55-52EE71945CCA}" xr6:coauthVersionLast="47" xr6:coauthVersionMax="47" xr10:uidLastSave="{00000000-0000-0000-0000-000000000000}"/>
  <bookViews>
    <workbookView xWindow="13100" yWindow="1020" windowWidth="15040" windowHeight="17540" xr2:uid="{00000000-000D-0000-FFFF-FFFF00000000}"/>
  </bookViews>
  <sheets>
    <sheet name="Blank Take Off - Quantity Sheet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5" i="2" l="1"/>
  <c r="F47" i="2"/>
  <c r="J47" i="2" s="1"/>
  <c r="E40" i="2"/>
  <c r="E49" i="2" s="1"/>
  <c r="F31" i="2"/>
  <c r="E31" i="2"/>
  <c r="C31" i="2"/>
  <c r="E30" i="2"/>
  <c r="C30" i="2"/>
  <c r="F30" i="2" s="1"/>
  <c r="F23" i="2"/>
  <c r="E22" i="2"/>
  <c r="E23" i="2"/>
  <c r="D18" i="2"/>
  <c r="E18" i="2"/>
  <c r="E19" i="2"/>
  <c r="F19" i="2" s="1"/>
  <c r="E17" i="2"/>
  <c r="F13" i="2"/>
  <c r="D12" i="2"/>
  <c r="D31" i="2" s="1"/>
  <c r="C12" i="2"/>
  <c r="C11" i="2" s="1"/>
  <c r="J33" i="2" l="1"/>
  <c r="J38" i="2" s="1"/>
  <c r="C40" i="2"/>
  <c r="C49" i="2" s="1"/>
  <c r="D40" i="2"/>
  <c r="D49" i="2" s="1"/>
  <c r="D29" i="2"/>
  <c r="E29" i="2"/>
  <c r="J31" i="2"/>
  <c r="D30" i="2"/>
  <c r="J30" i="2" s="1"/>
  <c r="F18" i="2"/>
  <c r="D11" i="2"/>
  <c r="F14" i="2" s="1"/>
  <c r="J40" i="2" l="1"/>
  <c r="F49" i="2" s="1"/>
  <c r="C17" i="2"/>
  <c r="C22" i="2"/>
  <c r="F22" i="2" s="1"/>
  <c r="J21" i="2" s="1"/>
  <c r="F50" i="2" l="1"/>
  <c r="J51" i="2"/>
  <c r="J41" i="2"/>
  <c r="J42" i="2" s="1"/>
  <c r="L42" i="2" s="1"/>
  <c r="F17" i="2"/>
  <c r="J16" i="2" s="1"/>
  <c r="J20" i="2" s="1"/>
  <c r="L20" i="2" s="1"/>
  <c r="C27" i="2"/>
  <c r="J27" i="2" s="1"/>
  <c r="C29" i="2"/>
  <c r="L21" i="2"/>
  <c r="J26" i="2"/>
  <c r="J29" i="2" l="1"/>
  <c r="C45" i="2"/>
  <c r="C53" i="2" s="1"/>
  <c r="L16" i="2"/>
  <c r="J25" i="2" s="1"/>
  <c r="J37" i="2"/>
  <c r="J32" i="2"/>
  <c r="L32" i="2" s="1"/>
  <c r="L29" i="2"/>
  <c r="J36" i="2" s="1"/>
  <c r="C58" i="2" l="1"/>
  <c r="F58" i="2" s="1"/>
  <c r="J60" i="2" s="1"/>
  <c r="J62" i="2" s="1"/>
  <c r="F53" i="2"/>
  <c r="F54" i="2" l="1"/>
  <c r="J55" i="2"/>
  <c r="J64" i="2"/>
</calcChain>
</file>

<file path=xl/sharedStrings.xml><?xml version="1.0" encoding="utf-8"?>
<sst xmlns="http://schemas.openxmlformats.org/spreadsheetml/2006/main" count="93" uniqueCount="57">
  <si>
    <t>Depth</t>
  </si>
  <si>
    <t>Width</t>
  </si>
  <si>
    <t>Length</t>
  </si>
  <si>
    <t>#</t>
  </si>
  <si>
    <t>TOTAL</t>
  </si>
  <si>
    <t>DEDUCT</t>
  </si>
  <si>
    <t>QUANTITY</t>
  </si>
  <si>
    <t>Dimensions</t>
  </si>
  <si>
    <t>Description</t>
  </si>
  <si>
    <t>Trade:</t>
  </si>
  <si>
    <t>Estimated By:</t>
  </si>
  <si>
    <t>Date:</t>
  </si>
  <si>
    <t>Job:</t>
  </si>
  <si>
    <t>of</t>
  </si>
  <si>
    <t>Sheet no.</t>
  </si>
  <si>
    <t xml:space="preserve">Quantity Sheet </t>
  </si>
  <si>
    <t>HOUSE DETAIL</t>
  </si>
  <si>
    <t>HOUSE DIMENSIONS</t>
  </si>
  <si>
    <t>O/S</t>
  </si>
  <si>
    <t>I/S</t>
  </si>
  <si>
    <t>F.WALL THICKNESS</t>
  </si>
  <si>
    <t>O/S PERIMETER</t>
  </si>
  <si>
    <t>CONCRETE</t>
  </si>
  <si>
    <t>STRIP</t>
  </si>
  <si>
    <t>PAD</t>
  </si>
  <si>
    <t>F.WALL</t>
  </si>
  <si>
    <t>Waste</t>
  </si>
  <si>
    <t>cu.ft</t>
  </si>
  <si>
    <t>ln.ft</t>
  </si>
  <si>
    <t>cu.yd</t>
  </si>
  <si>
    <t>CENTERLINE OF WALL</t>
  </si>
  <si>
    <t>FOOTINGS</t>
  </si>
  <si>
    <t>FORMS</t>
  </si>
  <si>
    <t>ln.yd</t>
  </si>
  <si>
    <t>CONCRETE WALLS</t>
  </si>
  <si>
    <t>CONCRETE FOOTINGS RECAP</t>
  </si>
  <si>
    <t>CONCRETE (20MPa)</t>
  </si>
  <si>
    <t>FORMS (2x8)</t>
  </si>
  <si>
    <t>keyway form (2x4)</t>
  </si>
  <si>
    <t>Windows DDT</t>
  </si>
  <si>
    <t>Landing DDT</t>
  </si>
  <si>
    <t>CONCRETE (MPa)</t>
  </si>
  <si>
    <t>Forms (8ft Ht)</t>
  </si>
  <si>
    <t>Blockouts (2x8)</t>
  </si>
  <si>
    <t>Block Outs</t>
  </si>
  <si>
    <t>Blockouts</t>
  </si>
  <si>
    <t>CONCRETE SLAB</t>
  </si>
  <si>
    <t>WASTE</t>
  </si>
  <si>
    <t>ANCHOR BOLTS</t>
  </si>
  <si>
    <t>SPACING</t>
  </si>
  <si>
    <t>CORNER</t>
  </si>
  <si>
    <t>ft</t>
  </si>
  <si>
    <t>LENGTH</t>
  </si>
  <si>
    <t>GRAVEL</t>
  </si>
  <si>
    <t>REBAR</t>
  </si>
  <si>
    <t>DOWELS</t>
  </si>
  <si>
    <t>X-BARS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</si>
</sst>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/>
    <xf numFmtId="0" fontId="0" fillId="2" borderId="5" xfId="0" applyFill="1" applyBorder="1" applyAlignment="1">
      <alignment horizontal="center"/>
    </xf>
    <xf numFmtId="2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indent="2"/>
    </xf>
    <xf numFmtId="2" fontId="0" fillId="0" borderId="2" xfId="0" applyNumberFormat="1" applyBorder="1"/>
    <xf numFmtId="0" fontId="0" fillId="0" borderId="1" xfId="0" applyBorder="1" applyAlignment="1">
      <alignment horizontal="right" indent="2"/>
    </xf>
    <xf numFmtId="9" fontId="0" fillId="0" borderId="1" xfId="0" applyNumberFormat="1" applyBorder="1"/>
    <xf numFmtId="2" fontId="0" fillId="0" borderId="3" xfId="0" applyNumberFormat="1" applyBorder="1"/>
    <xf numFmtId="0" fontId="0" fillId="0" borderId="9" xfId="0" applyBorder="1"/>
    <xf numFmtId="2" fontId="0" fillId="0" borderId="9" xfId="0" applyNumberFormat="1" applyBorder="1"/>
    <xf numFmtId="1" fontId="0" fillId="0" borderId="0" xfId="0" applyNumberFormat="1"/>
    <xf numFmtId="0" fontId="0" fillId="3" borderId="11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0" fillId="2" borderId="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4" xfId="0" applyBorder="1"/>
    <xf numFmtId="2" fontId="0" fillId="0" borderId="14" xfId="0" applyNumberFormat="1" applyBorder="1"/>
    <xf numFmtId="2" fontId="0" fillId="0" borderId="0" xfId="0" applyNumberFormat="1"/>
    <xf numFmtId="0" fontId="0" fillId="0" borderId="3" xfId="0" applyBorder="1" applyAlignment="1">
      <alignment horizontal="right" indent="2"/>
    </xf>
    <xf numFmtId="9" fontId="0" fillId="0" borderId="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tabSelected="1" topLeftCell="A37" workbookViewId="0">
      <selection activeCell="K65" sqref="K65"/>
    </sheetView>
  </sheetViews>
  <sheetFormatPr baseColWidth="10" defaultColWidth="8.83203125" defaultRowHeight="15" x14ac:dyDescent="0.2"/>
  <cols>
    <col min="1" max="1" width="27.1640625" customWidth="1"/>
    <col min="2" max="2" width="6.1640625" customWidth="1"/>
    <col min="6" max="6" width="10.33203125" customWidth="1"/>
    <col min="7" max="7" width="5" customWidth="1"/>
    <col min="9" max="9" width="6.1640625" customWidth="1"/>
    <col min="10" max="10" width="10.33203125" customWidth="1"/>
  </cols>
  <sheetData>
    <row r="1" spans="1:13" ht="19" x14ac:dyDescent="0.25">
      <c r="A1" s="9" t="s">
        <v>15</v>
      </c>
      <c r="E1" t="s">
        <v>14</v>
      </c>
      <c r="F1" s="7"/>
      <c r="G1" s="7"/>
      <c r="H1" s="7" t="s">
        <v>13</v>
      </c>
      <c r="I1" s="7"/>
      <c r="J1" s="8"/>
    </row>
    <row r="3" spans="1:13" x14ac:dyDescent="0.2">
      <c r="A3" t="s">
        <v>12</v>
      </c>
      <c r="B3" s="6"/>
      <c r="C3" s="6"/>
      <c r="D3" s="6"/>
      <c r="E3" s="6"/>
      <c r="F3" s="7" t="s">
        <v>11</v>
      </c>
      <c r="G3" s="7"/>
      <c r="H3" s="6"/>
      <c r="I3" s="6"/>
      <c r="J3" s="6"/>
    </row>
    <row r="4" spans="1:13" x14ac:dyDescent="0.2">
      <c r="A4" t="s">
        <v>10</v>
      </c>
      <c r="B4" s="6"/>
      <c r="C4" s="6"/>
      <c r="D4" s="6"/>
      <c r="E4" s="6"/>
      <c r="F4" t="s">
        <v>9</v>
      </c>
      <c r="H4" s="6"/>
      <c r="I4" s="6"/>
      <c r="J4" s="6"/>
    </row>
    <row r="5" spans="1:13" ht="16" thickBot="1" x14ac:dyDescent="0.25"/>
    <row r="6" spans="1:13" ht="15" customHeight="1" x14ac:dyDescent="0.2">
      <c r="A6" s="33" t="s">
        <v>8</v>
      </c>
      <c r="B6" s="40" t="s">
        <v>3</v>
      </c>
      <c r="C6" s="37" t="s">
        <v>7</v>
      </c>
      <c r="D6" s="38"/>
      <c r="E6" s="39"/>
      <c r="F6" s="27" t="s">
        <v>6</v>
      </c>
      <c r="G6" s="28"/>
      <c r="H6" s="31" t="s">
        <v>5</v>
      </c>
      <c r="I6" s="32"/>
      <c r="J6" s="35" t="s">
        <v>4</v>
      </c>
    </row>
    <row r="7" spans="1:13" ht="16" customHeight="1" thickBot="1" x14ac:dyDescent="0.25">
      <c r="A7" s="34"/>
      <c r="B7" s="41"/>
      <c r="C7" s="10" t="s">
        <v>2</v>
      </c>
      <c r="D7" s="10" t="s">
        <v>1</v>
      </c>
      <c r="E7" s="10" t="s">
        <v>0</v>
      </c>
      <c r="F7" s="29"/>
      <c r="G7" s="30"/>
      <c r="H7" s="31"/>
      <c r="I7" s="32"/>
      <c r="J7" s="36"/>
    </row>
    <row r="8" spans="1:13" ht="20" customHeight="1" x14ac:dyDescent="0.2">
      <c r="A8" s="21" t="s">
        <v>16</v>
      </c>
      <c r="B8" s="22"/>
      <c r="C8" s="22"/>
      <c r="D8" s="22"/>
      <c r="E8" s="22"/>
      <c r="F8" s="22"/>
      <c r="G8" s="22"/>
      <c r="H8" s="22"/>
      <c r="I8" s="22"/>
      <c r="J8" s="23"/>
    </row>
    <row r="9" spans="1:13" ht="20" customHeight="1" x14ac:dyDescent="0.2">
      <c r="A9" s="12" t="s">
        <v>17</v>
      </c>
      <c r="B9" s="1"/>
      <c r="C9" s="1"/>
      <c r="D9" s="1"/>
      <c r="E9" s="1"/>
      <c r="F9" s="1"/>
      <c r="G9" s="3"/>
      <c r="H9" s="3"/>
      <c r="I9" s="18"/>
      <c r="J9" s="2"/>
    </row>
    <row r="10" spans="1:13" ht="20" customHeight="1" x14ac:dyDescent="0.2">
      <c r="A10" s="13" t="s">
        <v>18</v>
      </c>
      <c r="B10" s="1"/>
      <c r="C10" s="11">
        <v>40</v>
      </c>
      <c r="D10" s="11">
        <v>30</v>
      </c>
      <c r="E10" s="1"/>
      <c r="F10" s="1"/>
      <c r="G10" s="3"/>
      <c r="H10" s="3"/>
      <c r="I10" s="18"/>
      <c r="J10" s="2"/>
    </row>
    <row r="11" spans="1:13" ht="20" customHeight="1" x14ac:dyDescent="0.2">
      <c r="A11" s="13" t="s">
        <v>19</v>
      </c>
      <c r="B11" s="1"/>
      <c r="C11" s="11">
        <f>C10-C12*2</f>
        <v>38.666666666666664</v>
      </c>
      <c r="D11" s="11">
        <f>D10-D12*2</f>
        <v>28.666666666666668</v>
      </c>
      <c r="E11" s="1"/>
      <c r="F11" s="1"/>
      <c r="G11" s="3"/>
      <c r="H11" s="3"/>
      <c r="I11" s="18"/>
      <c r="J11" s="2"/>
    </row>
    <row r="12" spans="1:13" ht="20" customHeight="1" x14ac:dyDescent="0.2">
      <c r="A12" s="12" t="s">
        <v>20</v>
      </c>
      <c r="B12" s="1"/>
      <c r="C12" s="11">
        <f>8/12</f>
        <v>0.66666666666666663</v>
      </c>
      <c r="D12" s="11">
        <f>8/12</f>
        <v>0.66666666666666663</v>
      </c>
      <c r="E12" s="1"/>
      <c r="F12" s="1"/>
      <c r="G12" s="3"/>
      <c r="H12" s="3"/>
      <c r="I12" s="18"/>
      <c r="J12" s="2"/>
    </row>
    <row r="13" spans="1:13" ht="20" customHeight="1" x14ac:dyDescent="0.2">
      <c r="A13" s="12" t="s">
        <v>21</v>
      </c>
      <c r="B13" s="1"/>
      <c r="C13" s="1"/>
      <c r="D13" s="1"/>
      <c r="E13" s="1"/>
      <c r="F13" s="11">
        <f>(C10+D10)*2</f>
        <v>140</v>
      </c>
      <c r="G13" s="17"/>
      <c r="H13" s="3"/>
      <c r="I13" s="18"/>
      <c r="J13" s="2"/>
      <c r="L13" s="4"/>
    </row>
    <row r="14" spans="1:13" ht="20" customHeight="1" x14ac:dyDescent="0.2">
      <c r="A14" s="12" t="s">
        <v>30</v>
      </c>
      <c r="B14" s="1"/>
      <c r="C14" s="1"/>
      <c r="D14" s="1"/>
      <c r="E14" s="1"/>
      <c r="F14" s="11">
        <f>C11+D11+C10+D10</f>
        <v>137.33333333333331</v>
      </c>
      <c r="G14" s="17"/>
      <c r="H14" s="3"/>
      <c r="I14" s="18"/>
      <c r="J14" s="2"/>
    </row>
    <row r="15" spans="1:13" ht="20" customHeight="1" x14ac:dyDescent="0.2">
      <c r="A15" s="24" t="s">
        <v>31</v>
      </c>
      <c r="B15" s="25"/>
      <c r="C15" s="25"/>
      <c r="D15" s="25"/>
      <c r="E15" s="25"/>
      <c r="F15" s="25"/>
      <c r="G15" s="25"/>
      <c r="H15" s="25"/>
      <c r="I15" s="25"/>
      <c r="J15" s="26"/>
    </row>
    <row r="16" spans="1:13" ht="20" customHeight="1" x14ac:dyDescent="0.2">
      <c r="A16" s="12" t="s">
        <v>22</v>
      </c>
      <c r="B16" s="1"/>
      <c r="C16" s="11"/>
      <c r="D16" s="11"/>
      <c r="E16" s="11"/>
      <c r="F16" s="11"/>
      <c r="G16" s="17"/>
      <c r="H16" s="17"/>
      <c r="I16" s="19"/>
      <c r="J16" s="14">
        <f>F17+F18+F19</f>
        <v>209.77777777777777</v>
      </c>
      <c r="K16" t="s">
        <v>27</v>
      </c>
      <c r="L16" s="44">
        <f>J16*1/3/3/3</f>
        <v>7.7695473251028808</v>
      </c>
      <c r="M16" t="s">
        <v>29</v>
      </c>
    </row>
    <row r="17" spans="1:13" ht="20" customHeight="1" x14ac:dyDescent="0.2">
      <c r="A17" s="13" t="s">
        <v>23</v>
      </c>
      <c r="B17" s="1"/>
      <c r="C17" s="11">
        <f>F14</f>
        <v>137.33333333333331</v>
      </c>
      <c r="D17" s="11">
        <v>2</v>
      </c>
      <c r="E17" s="11">
        <f>8/12</f>
        <v>0.66666666666666663</v>
      </c>
      <c r="F17" s="11">
        <f>C17*D17*E17</f>
        <v>183.11111111111109</v>
      </c>
      <c r="G17" s="17" t="s">
        <v>27</v>
      </c>
      <c r="H17" s="17"/>
      <c r="I17" s="19"/>
      <c r="J17" s="2"/>
      <c r="L17" s="44"/>
    </row>
    <row r="18" spans="1:13" ht="20" customHeight="1" x14ac:dyDescent="0.2">
      <c r="A18" s="13" t="s">
        <v>24</v>
      </c>
      <c r="B18" s="1">
        <v>3</v>
      </c>
      <c r="C18" s="11">
        <v>1</v>
      </c>
      <c r="D18" s="11">
        <f>32/12</f>
        <v>2.6666666666666665</v>
      </c>
      <c r="E18" s="11">
        <f>20/12</f>
        <v>1.6666666666666667</v>
      </c>
      <c r="F18" s="11">
        <f>B18*C18*D18*E18</f>
        <v>13.333333333333334</v>
      </c>
      <c r="G18" s="17" t="s">
        <v>27</v>
      </c>
      <c r="H18" s="17"/>
      <c r="I18" s="19"/>
      <c r="J18" s="2"/>
      <c r="L18" s="44"/>
    </row>
    <row r="19" spans="1:13" ht="20" customHeight="1" x14ac:dyDescent="0.2">
      <c r="A19" s="13" t="s">
        <v>24</v>
      </c>
      <c r="B19" s="1">
        <v>2</v>
      </c>
      <c r="C19" s="11">
        <v>2</v>
      </c>
      <c r="D19" s="11">
        <v>2</v>
      </c>
      <c r="E19" s="11">
        <f>20/12</f>
        <v>1.6666666666666667</v>
      </c>
      <c r="F19" s="11">
        <f>B19*C19*D19*E19</f>
        <v>13.333333333333334</v>
      </c>
      <c r="G19" s="17" t="s">
        <v>27</v>
      </c>
      <c r="H19" s="17"/>
      <c r="I19" s="19"/>
      <c r="J19" s="2"/>
      <c r="L19" s="44"/>
    </row>
    <row r="20" spans="1:13" ht="20" customHeight="1" x14ac:dyDescent="0.2">
      <c r="A20" s="15" t="s">
        <v>26</v>
      </c>
      <c r="B20" s="16">
        <v>0.02</v>
      </c>
      <c r="C20" s="11"/>
      <c r="D20" s="11"/>
      <c r="E20" s="11"/>
      <c r="F20" s="11"/>
      <c r="G20" s="17"/>
      <c r="H20" s="17"/>
      <c r="I20" s="19"/>
      <c r="J20" s="14">
        <f>J16*B20</f>
        <v>4.1955555555555559</v>
      </c>
      <c r="K20" t="s">
        <v>27</v>
      </c>
      <c r="L20" s="44">
        <f>J20*1/3/3/3</f>
        <v>0.15539094650205762</v>
      </c>
      <c r="M20" t="s">
        <v>29</v>
      </c>
    </row>
    <row r="21" spans="1:13" ht="20" customHeight="1" x14ac:dyDescent="0.2">
      <c r="A21" s="12" t="s">
        <v>32</v>
      </c>
      <c r="B21" s="1"/>
      <c r="C21" s="11"/>
      <c r="D21" s="11"/>
      <c r="E21" s="11"/>
      <c r="F21" s="11"/>
      <c r="G21" s="17"/>
      <c r="H21" s="3"/>
      <c r="I21" s="18"/>
      <c r="J21" s="14">
        <f>F22+F23</f>
        <v>290.66666666666663</v>
      </c>
      <c r="K21" t="s">
        <v>28</v>
      </c>
      <c r="L21" s="44">
        <f>J21*1/3/3</f>
        <v>32.296296296296291</v>
      </c>
      <c r="M21" t="s">
        <v>33</v>
      </c>
    </row>
    <row r="22" spans="1:13" ht="20" customHeight="1" x14ac:dyDescent="0.2">
      <c r="A22" s="13" t="s">
        <v>23</v>
      </c>
      <c r="B22" s="1"/>
      <c r="C22" s="11">
        <f>F14</f>
        <v>137.33333333333331</v>
      </c>
      <c r="D22" s="11">
        <v>2</v>
      </c>
      <c r="E22" s="11">
        <f>8/12</f>
        <v>0.66666666666666663</v>
      </c>
      <c r="F22" s="17">
        <f>C22*D22</f>
        <v>274.66666666666663</v>
      </c>
      <c r="G22" s="17" t="s">
        <v>28</v>
      </c>
      <c r="H22" s="17"/>
      <c r="I22" s="19"/>
      <c r="J22" s="2"/>
    </row>
    <row r="23" spans="1:13" ht="20" customHeight="1" x14ac:dyDescent="0.2">
      <c r="A23" s="13" t="s">
        <v>24</v>
      </c>
      <c r="B23" s="1">
        <v>2</v>
      </c>
      <c r="C23" s="11">
        <v>2</v>
      </c>
      <c r="D23" s="11">
        <v>2</v>
      </c>
      <c r="E23" s="11">
        <f>20/12</f>
        <v>1.6666666666666667</v>
      </c>
      <c r="F23" s="11">
        <f>B23*(2*(C23+D23))</f>
        <v>16</v>
      </c>
      <c r="G23" s="17" t="s">
        <v>28</v>
      </c>
      <c r="H23" s="17"/>
      <c r="I23" s="19"/>
      <c r="J23" s="2"/>
      <c r="L23" s="20"/>
    </row>
    <row r="24" spans="1:13" ht="20" customHeight="1" x14ac:dyDescent="0.2">
      <c r="A24" s="24" t="s">
        <v>35</v>
      </c>
      <c r="B24" s="25"/>
      <c r="C24" s="25"/>
      <c r="D24" s="25"/>
      <c r="E24" s="25"/>
      <c r="F24" s="25"/>
      <c r="G24" s="25"/>
      <c r="H24" s="25"/>
      <c r="I24" s="25"/>
      <c r="J24" s="26"/>
    </row>
    <row r="25" spans="1:13" ht="20" customHeight="1" x14ac:dyDescent="0.2">
      <c r="A25" s="5" t="s">
        <v>36</v>
      </c>
      <c r="B25" s="1"/>
      <c r="C25" s="11"/>
      <c r="D25" s="11"/>
      <c r="E25" s="11"/>
      <c r="F25" s="11"/>
      <c r="G25" s="17"/>
      <c r="H25" s="3"/>
      <c r="I25" s="18"/>
      <c r="J25" s="14">
        <f>L16</f>
        <v>7.7695473251028808</v>
      </c>
      <c r="K25" t="s">
        <v>29</v>
      </c>
    </row>
    <row r="26" spans="1:13" ht="20" customHeight="1" x14ac:dyDescent="0.2">
      <c r="A26" s="5" t="s">
        <v>37</v>
      </c>
      <c r="B26" s="1"/>
      <c r="C26" s="11"/>
      <c r="D26" s="11"/>
      <c r="E26" s="11"/>
      <c r="F26" s="11"/>
      <c r="G26" s="17"/>
      <c r="H26" s="3"/>
      <c r="I26" s="18"/>
      <c r="J26" s="14">
        <f>J21</f>
        <v>290.66666666666663</v>
      </c>
      <c r="K26" t="s">
        <v>28</v>
      </c>
    </row>
    <row r="27" spans="1:13" ht="20" customHeight="1" x14ac:dyDescent="0.2">
      <c r="A27" s="5" t="s">
        <v>38</v>
      </c>
      <c r="B27" s="1"/>
      <c r="C27" s="11">
        <f>C17</f>
        <v>137.33333333333331</v>
      </c>
      <c r="D27" s="1"/>
      <c r="E27" s="1"/>
      <c r="F27" s="11"/>
      <c r="G27" s="17"/>
      <c r="H27" s="3"/>
      <c r="I27" s="18"/>
      <c r="J27" s="2">
        <f>C27*1.08</f>
        <v>148.32</v>
      </c>
      <c r="K27" t="s">
        <v>28</v>
      </c>
    </row>
    <row r="28" spans="1:13" ht="20" customHeight="1" x14ac:dyDescent="0.2">
      <c r="A28" s="24" t="s">
        <v>34</v>
      </c>
      <c r="B28" s="25"/>
      <c r="C28" s="25"/>
      <c r="D28" s="25"/>
      <c r="E28" s="25"/>
      <c r="F28" s="25"/>
      <c r="G28" s="25"/>
      <c r="H28" s="25"/>
      <c r="I28" s="25"/>
      <c r="J28" s="26"/>
    </row>
    <row r="29" spans="1:13" ht="20" customHeight="1" x14ac:dyDescent="0.2">
      <c r="A29" s="5" t="s">
        <v>25</v>
      </c>
      <c r="B29" s="1"/>
      <c r="C29" s="11">
        <f>C17</f>
        <v>137.33333333333331</v>
      </c>
      <c r="D29" s="11">
        <f>D12</f>
        <v>0.66666666666666663</v>
      </c>
      <c r="E29" s="11">
        <f>E18*B18+E19*B19</f>
        <v>8.3333333333333339</v>
      </c>
      <c r="F29" s="11" t="s">
        <v>45</v>
      </c>
      <c r="G29" s="17"/>
      <c r="H29" s="3"/>
      <c r="I29" s="18"/>
      <c r="J29" s="14">
        <f>C29*D29*E29</f>
        <v>762.96296296296293</v>
      </c>
      <c r="K29" t="s">
        <v>27</v>
      </c>
      <c r="L29" s="44">
        <f>J29*1/3/3/3</f>
        <v>28.257887517146774</v>
      </c>
      <c r="M29" t="s">
        <v>29</v>
      </c>
    </row>
    <row r="30" spans="1:13" ht="20" customHeight="1" x14ac:dyDescent="0.2">
      <c r="A30" s="5" t="s">
        <v>39</v>
      </c>
      <c r="B30" s="1">
        <v>4</v>
      </c>
      <c r="C30" s="11">
        <f>3*(1+10/16/12)</f>
        <v>3.15625</v>
      </c>
      <c r="D30" s="11">
        <f>D12</f>
        <v>0.66666666666666663</v>
      </c>
      <c r="E30" s="11">
        <f>13/12</f>
        <v>1.0833333333333333</v>
      </c>
      <c r="F30" s="11">
        <f>4*2*(C30+E30)</f>
        <v>33.916666666666664</v>
      </c>
      <c r="G30" s="17"/>
      <c r="H30" s="3"/>
      <c r="I30" s="18"/>
      <c r="J30" s="14">
        <f>C30*D30*E30</f>
        <v>2.2795138888888884</v>
      </c>
      <c r="K30" t="s">
        <v>27</v>
      </c>
    </row>
    <row r="31" spans="1:13" ht="20" customHeight="1" x14ac:dyDescent="0.2">
      <c r="A31" s="5" t="s">
        <v>40</v>
      </c>
      <c r="B31" s="1"/>
      <c r="C31" s="44">
        <f>9+(1/12)</f>
        <v>9.0833333333333339</v>
      </c>
      <c r="D31" s="11">
        <f>D12</f>
        <v>0.66666666666666663</v>
      </c>
      <c r="E31" s="44">
        <f>8-(7+(1.75/12))</f>
        <v>0.85416666666666696</v>
      </c>
      <c r="F31" s="11">
        <f>2*(C31+E31)</f>
        <v>19.875</v>
      </c>
      <c r="G31" s="17"/>
      <c r="H31" s="3"/>
      <c r="I31" s="18"/>
      <c r="J31" s="14">
        <f>C31*D31*E31</f>
        <v>5.1724537037037051</v>
      </c>
      <c r="K31" t="s">
        <v>27</v>
      </c>
    </row>
    <row r="32" spans="1:13" ht="20" customHeight="1" x14ac:dyDescent="0.2">
      <c r="A32" s="15" t="s">
        <v>26</v>
      </c>
      <c r="B32" s="16">
        <v>0.02</v>
      </c>
      <c r="C32" s="11"/>
      <c r="D32" s="11"/>
      <c r="E32" s="11"/>
      <c r="F32" s="11"/>
      <c r="G32" s="17"/>
      <c r="H32" s="17"/>
      <c r="I32" s="19"/>
      <c r="J32" s="14">
        <f>J29*2%</f>
        <v>15.25925925925926</v>
      </c>
      <c r="K32" t="s">
        <v>27</v>
      </c>
      <c r="L32" s="44">
        <f>J32*1/3/3/3</f>
        <v>0.56515775034293558</v>
      </c>
      <c r="M32" t="s">
        <v>29</v>
      </c>
    </row>
    <row r="33" spans="1:13" ht="20" customHeight="1" x14ac:dyDescent="0.2">
      <c r="A33" s="45" t="s">
        <v>44</v>
      </c>
      <c r="B33" s="46"/>
      <c r="C33" s="19"/>
      <c r="D33" s="19"/>
      <c r="E33" s="19"/>
      <c r="F33" s="19"/>
      <c r="G33" s="19"/>
      <c r="H33" s="19"/>
      <c r="I33" s="19"/>
      <c r="J33" s="43">
        <f>F30+F31</f>
        <v>53.791666666666664</v>
      </c>
      <c r="L33" s="44"/>
    </row>
    <row r="34" spans="1:13" ht="20" customHeight="1" x14ac:dyDescent="0.2">
      <c r="A34" s="45"/>
      <c r="B34" s="46"/>
      <c r="C34" s="19"/>
      <c r="D34" s="19"/>
      <c r="E34" s="19"/>
      <c r="F34" s="19"/>
      <c r="G34" s="19"/>
      <c r="H34" s="19"/>
      <c r="I34" s="19"/>
      <c r="J34" s="42"/>
      <c r="L34" s="44"/>
    </row>
    <row r="35" spans="1:13" ht="20" customHeight="1" x14ac:dyDescent="0.2">
      <c r="A35" s="24" t="s">
        <v>34</v>
      </c>
      <c r="B35" s="25"/>
      <c r="C35" s="25"/>
      <c r="D35" s="25"/>
      <c r="E35" s="25"/>
      <c r="F35" s="25"/>
      <c r="G35" s="25"/>
      <c r="H35" s="25"/>
      <c r="I35" s="25"/>
      <c r="J35" s="26"/>
      <c r="L35" s="20"/>
    </row>
    <row r="36" spans="1:13" ht="20" customHeight="1" x14ac:dyDescent="0.2">
      <c r="A36" s="5" t="s">
        <v>41</v>
      </c>
      <c r="B36" s="1"/>
      <c r="C36" s="11"/>
      <c r="D36" s="11"/>
      <c r="E36" s="11"/>
      <c r="F36" s="11"/>
      <c r="G36" s="17"/>
      <c r="H36" s="3"/>
      <c r="I36" s="18"/>
      <c r="J36" s="14">
        <f>L29</f>
        <v>28.257887517146774</v>
      </c>
      <c r="K36" t="s">
        <v>29</v>
      </c>
    </row>
    <row r="37" spans="1:13" ht="20" customHeight="1" x14ac:dyDescent="0.2">
      <c r="A37" s="5" t="s">
        <v>42</v>
      </c>
      <c r="B37" s="1"/>
      <c r="C37" s="11"/>
      <c r="D37" s="11"/>
      <c r="E37" s="11"/>
      <c r="F37" s="11"/>
      <c r="G37" s="17"/>
      <c r="H37" s="3"/>
      <c r="I37" s="18"/>
      <c r="J37" s="14">
        <f>J29</f>
        <v>762.96296296296293</v>
      </c>
      <c r="K37" t="s">
        <v>28</v>
      </c>
    </row>
    <row r="38" spans="1:13" ht="20" customHeight="1" x14ac:dyDescent="0.2">
      <c r="A38" s="5" t="s">
        <v>43</v>
      </c>
      <c r="B38" s="1"/>
      <c r="C38" s="44"/>
      <c r="D38" s="11"/>
      <c r="E38" s="44"/>
      <c r="F38" s="11"/>
      <c r="G38" s="17"/>
      <c r="H38" s="3"/>
      <c r="I38" s="18"/>
      <c r="J38" s="14">
        <f>J33</f>
        <v>53.791666666666664</v>
      </c>
    </row>
    <row r="39" spans="1:13" ht="20" customHeight="1" x14ac:dyDescent="0.2">
      <c r="A39" s="24" t="s">
        <v>46</v>
      </c>
      <c r="B39" s="25"/>
      <c r="C39" s="25"/>
      <c r="D39" s="25"/>
      <c r="E39" s="25"/>
      <c r="F39" s="25"/>
      <c r="G39" s="25"/>
      <c r="H39" s="25"/>
      <c r="I39" s="25"/>
      <c r="J39" s="26"/>
    </row>
    <row r="40" spans="1:13" ht="20" customHeight="1" x14ac:dyDescent="0.2">
      <c r="A40" s="5"/>
      <c r="B40" s="1"/>
      <c r="C40" s="11">
        <f>C10-2*C12</f>
        <v>38.666666666666664</v>
      </c>
      <c r="D40" s="11">
        <f>D10-2*D12</f>
        <v>28.666666666666668</v>
      </c>
      <c r="E40" s="11">
        <f>1/2</f>
        <v>0.5</v>
      </c>
      <c r="F40" s="11"/>
      <c r="G40" s="17"/>
      <c r="H40" s="3"/>
      <c r="I40" s="18"/>
      <c r="J40" s="14">
        <f>C40*D40*E40</f>
        <v>554.22222222222217</v>
      </c>
      <c r="K40" t="s">
        <v>27</v>
      </c>
    </row>
    <row r="41" spans="1:13" ht="20" customHeight="1" x14ac:dyDescent="0.2">
      <c r="A41" s="5" t="s">
        <v>47</v>
      </c>
      <c r="B41" s="16">
        <v>0.02</v>
      </c>
      <c r="C41" s="11"/>
      <c r="D41" s="11"/>
      <c r="E41" s="11"/>
      <c r="F41" s="11"/>
      <c r="G41" s="17"/>
      <c r="H41" s="3"/>
      <c r="I41" s="18"/>
      <c r="J41" s="14">
        <f>J40*B41</f>
        <v>11.084444444444443</v>
      </c>
      <c r="K41" t="s">
        <v>27</v>
      </c>
    </row>
    <row r="42" spans="1:13" ht="20" customHeight="1" x14ac:dyDescent="0.2">
      <c r="A42" s="5"/>
      <c r="B42" s="1"/>
      <c r="C42" s="44"/>
      <c r="D42" s="11"/>
      <c r="E42" s="44"/>
      <c r="F42" s="11"/>
      <c r="G42" s="17"/>
      <c r="H42" s="3"/>
      <c r="I42" s="18"/>
      <c r="J42" s="14">
        <f>J40+J41</f>
        <v>565.30666666666662</v>
      </c>
      <c r="K42" t="s">
        <v>27</v>
      </c>
      <c r="L42" s="44">
        <f>J42*1/3/3/3</f>
        <v>20.937283950617282</v>
      </c>
      <c r="M42" t="s">
        <v>29</v>
      </c>
    </row>
    <row r="43" spans="1:13" ht="20" customHeight="1" x14ac:dyDescent="0.2">
      <c r="A43" s="24" t="s">
        <v>48</v>
      </c>
      <c r="B43" s="25"/>
      <c r="C43" s="25"/>
      <c r="D43" s="25"/>
      <c r="E43" s="25"/>
      <c r="F43" s="25"/>
      <c r="G43" s="25"/>
      <c r="H43" s="25"/>
      <c r="I43" s="25"/>
      <c r="J43" s="26"/>
    </row>
    <row r="44" spans="1:13" ht="20" customHeight="1" x14ac:dyDescent="0.2">
      <c r="A44" s="5" t="s">
        <v>49</v>
      </c>
      <c r="B44" s="1">
        <v>7.87</v>
      </c>
      <c r="C44" s="11" t="s">
        <v>51</v>
      </c>
      <c r="D44" s="11"/>
      <c r="E44" s="11"/>
      <c r="F44" s="11"/>
      <c r="G44" s="17"/>
      <c r="H44" s="3"/>
      <c r="I44" s="18"/>
      <c r="J44" s="14"/>
    </row>
    <row r="45" spans="1:13" ht="20" customHeight="1" x14ac:dyDescent="0.2">
      <c r="A45" s="5" t="s">
        <v>52</v>
      </c>
      <c r="B45" s="1"/>
      <c r="C45" s="11">
        <f>C29</f>
        <v>137.33333333333331</v>
      </c>
      <c r="D45" s="11"/>
      <c r="E45" s="11"/>
      <c r="F45" s="11">
        <v>18</v>
      </c>
      <c r="G45" s="17"/>
      <c r="H45" s="3"/>
      <c r="I45" s="18"/>
      <c r="J45" s="14"/>
    </row>
    <row r="46" spans="1:13" ht="20" customHeight="1" x14ac:dyDescent="0.2">
      <c r="A46" s="5" t="s">
        <v>50</v>
      </c>
      <c r="B46" s="16">
        <v>0.02</v>
      </c>
      <c r="C46" s="11"/>
      <c r="D46" s="11"/>
      <c r="E46" s="11"/>
      <c r="F46" s="11">
        <v>4</v>
      </c>
      <c r="G46" s="17"/>
      <c r="H46" s="3"/>
      <c r="I46" s="18"/>
      <c r="J46" s="14"/>
    </row>
    <row r="47" spans="1:13" ht="20" customHeight="1" x14ac:dyDescent="0.2">
      <c r="A47" s="5"/>
      <c r="B47" s="1"/>
      <c r="C47" s="44"/>
      <c r="D47" s="11"/>
      <c r="E47" s="44"/>
      <c r="F47" s="11">
        <f>F45+F46</f>
        <v>22</v>
      </c>
      <c r="G47" s="17"/>
      <c r="H47" s="3"/>
      <c r="I47" s="18"/>
      <c r="J47" s="14">
        <f>F47</f>
        <v>22</v>
      </c>
      <c r="K47" t="s">
        <v>3</v>
      </c>
    </row>
    <row r="48" spans="1:13" ht="20" customHeight="1" x14ac:dyDescent="0.2">
      <c r="A48" s="24" t="s">
        <v>53</v>
      </c>
      <c r="B48" s="25"/>
      <c r="C48" s="25"/>
      <c r="D48" s="25"/>
      <c r="E48" s="25"/>
      <c r="F48" s="25"/>
      <c r="G48" s="25"/>
      <c r="H48" s="25"/>
      <c r="I48" s="25"/>
      <c r="J48" s="26"/>
    </row>
    <row r="49" spans="1:11" x14ac:dyDescent="0.2">
      <c r="A49" s="5"/>
      <c r="B49" s="1"/>
      <c r="C49" s="11">
        <f>C40</f>
        <v>38.666666666666664</v>
      </c>
      <c r="D49" s="11">
        <f>D40</f>
        <v>28.666666666666668</v>
      </c>
      <c r="E49" s="11">
        <f>E40</f>
        <v>0.5</v>
      </c>
      <c r="F49" s="11">
        <f>J40</f>
        <v>554.22222222222217</v>
      </c>
      <c r="G49" s="17"/>
      <c r="H49" s="3"/>
      <c r="I49" s="18"/>
      <c r="J49" s="14"/>
    </row>
    <row r="50" spans="1:11" x14ac:dyDescent="0.2">
      <c r="A50" s="5" t="s">
        <v>47</v>
      </c>
      <c r="B50" s="16">
        <v>0.15</v>
      </c>
      <c r="C50" s="11"/>
      <c r="D50" s="11"/>
      <c r="E50" s="11"/>
      <c r="F50" s="11">
        <f>F49*B50</f>
        <v>83.133333333333326</v>
      </c>
      <c r="G50" s="17"/>
      <c r="H50" s="17"/>
      <c r="I50" s="18"/>
      <c r="J50" s="14"/>
    </row>
    <row r="51" spans="1:11" x14ac:dyDescent="0.2">
      <c r="A51" s="5"/>
      <c r="B51" s="16"/>
      <c r="C51" s="11"/>
      <c r="D51" s="11"/>
      <c r="E51" s="11"/>
      <c r="F51" s="11"/>
      <c r="G51" s="17"/>
      <c r="H51" s="3"/>
      <c r="I51" s="18"/>
      <c r="J51" s="14">
        <f>F49+F50</f>
        <v>637.3555555555555</v>
      </c>
    </row>
    <row r="52" spans="1:11" x14ac:dyDescent="0.2">
      <c r="A52" s="24" t="s">
        <v>54</v>
      </c>
      <c r="B52" s="25"/>
      <c r="C52" s="25"/>
      <c r="D52" s="25"/>
      <c r="E52" s="25"/>
      <c r="F52" s="25"/>
      <c r="G52" s="25"/>
      <c r="H52" s="25"/>
      <c r="I52" s="25"/>
      <c r="J52" s="26"/>
    </row>
    <row r="53" spans="1:11" x14ac:dyDescent="0.2">
      <c r="A53" s="5"/>
      <c r="B53" s="1">
        <v>2</v>
      </c>
      <c r="C53" s="11">
        <f>C45</f>
        <v>137.33333333333331</v>
      </c>
      <c r="D53" s="11"/>
      <c r="E53" s="11"/>
      <c r="F53" s="11">
        <f>C53*2</f>
        <v>274.66666666666663</v>
      </c>
      <c r="G53" s="17"/>
      <c r="H53" s="3"/>
      <c r="I53" s="18"/>
      <c r="J53" s="14"/>
    </row>
    <row r="54" spans="1:11" x14ac:dyDescent="0.2">
      <c r="A54" s="5" t="s">
        <v>47</v>
      </c>
      <c r="B54" s="16">
        <v>0.04</v>
      </c>
      <c r="C54" s="11"/>
      <c r="D54" s="11"/>
      <c r="E54" s="11"/>
      <c r="F54" s="11">
        <f>F53*B54</f>
        <v>10.986666666666665</v>
      </c>
      <c r="G54" s="17"/>
      <c r="H54" s="17"/>
      <c r="I54" s="18"/>
      <c r="J54" s="14"/>
    </row>
    <row r="55" spans="1:11" x14ac:dyDescent="0.2">
      <c r="A55" s="5"/>
      <c r="B55" s="16"/>
      <c r="C55" s="11"/>
      <c r="D55" s="11"/>
      <c r="E55" s="11"/>
      <c r="F55" s="11"/>
      <c r="G55" s="17"/>
      <c r="H55" s="3"/>
      <c r="I55" s="18"/>
      <c r="J55" s="14">
        <f>F53+F54</f>
        <v>285.65333333333331</v>
      </c>
    </row>
    <row r="56" spans="1:11" x14ac:dyDescent="0.2">
      <c r="A56" s="24" t="s">
        <v>55</v>
      </c>
      <c r="B56" s="25"/>
      <c r="C56" s="25"/>
      <c r="D56" s="25"/>
      <c r="E56" s="25"/>
      <c r="F56" s="25"/>
      <c r="G56" s="25"/>
      <c r="H56" s="25"/>
      <c r="I56" s="25"/>
      <c r="J56" s="26"/>
    </row>
    <row r="57" spans="1:11" x14ac:dyDescent="0.2">
      <c r="A57" s="5" t="s">
        <v>49</v>
      </c>
      <c r="B57" s="1">
        <v>1.97</v>
      </c>
      <c r="C57" s="11" t="s">
        <v>51</v>
      </c>
      <c r="D57" s="11"/>
      <c r="E57" s="11"/>
      <c r="F57" s="11"/>
      <c r="G57" s="17"/>
      <c r="H57" s="3"/>
      <c r="I57" s="18"/>
      <c r="J57" s="14"/>
    </row>
    <row r="58" spans="1:11" x14ac:dyDescent="0.2">
      <c r="A58" s="5" t="s">
        <v>52</v>
      </c>
      <c r="B58" s="16"/>
      <c r="C58" s="11">
        <f>C53</f>
        <v>137.33333333333331</v>
      </c>
      <c r="D58" s="11"/>
      <c r="E58" s="11"/>
      <c r="F58" s="11">
        <f>C58/B57</f>
        <v>69.712351945854479</v>
      </c>
      <c r="G58" s="17"/>
      <c r="H58" s="17"/>
      <c r="I58" s="18"/>
      <c r="J58" s="14"/>
    </row>
    <row r="59" spans="1:11" x14ac:dyDescent="0.2">
      <c r="A59" s="5"/>
      <c r="B59" s="16"/>
      <c r="C59" s="11"/>
      <c r="D59" s="11"/>
      <c r="E59" s="11"/>
      <c r="F59" s="11">
        <v>4</v>
      </c>
      <c r="G59" s="17"/>
      <c r="H59" s="3"/>
      <c r="I59" s="18"/>
      <c r="J59" s="14"/>
    </row>
    <row r="60" spans="1:11" x14ac:dyDescent="0.2">
      <c r="A60" s="5"/>
      <c r="B60" s="16"/>
      <c r="C60" s="11"/>
      <c r="D60" s="11"/>
      <c r="E60" s="11"/>
      <c r="F60" s="11"/>
      <c r="G60" s="17"/>
      <c r="H60" s="3"/>
      <c r="I60" s="18"/>
      <c r="J60" s="14">
        <f>F58+F59</f>
        <v>73.712351945854479</v>
      </c>
    </row>
    <row r="61" spans="1:11" x14ac:dyDescent="0.2">
      <c r="A61" s="5"/>
      <c r="B61" s="16"/>
      <c r="C61" s="11">
        <v>1.48</v>
      </c>
      <c r="D61" s="11"/>
      <c r="E61" s="11"/>
      <c r="F61" s="11"/>
      <c r="G61" s="17"/>
      <c r="H61" s="3"/>
      <c r="I61" s="18"/>
      <c r="J61" s="14"/>
    </row>
    <row r="62" spans="1:11" x14ac:dyDescent="0.2">
      <c r="A62" s="5"/>
      <c r="B62" s="16"/>
      <c r="C62" s="11"/>
      <c r="D62" s="11"/>
      <c r="E62" s="11"/>
      <c r="F62" s="11"/>
      <c r="G62" s="17"/>
      <c r="H62" s="3"/>
      <c r="I62" s="18"/>
      <c r="J62" s="14">
        <f>J60*C61</f>
        <v>109.09428087986463</v>
      </c>
    </row>
    <row r="63" spans="1:11" x14ac:dyDescent="0.2">
      <c r="A63" s="24" t="s">
        <v>56</v>
      </c>
      <c r="B63" s="25"/>
      <c r="C63" s="25"/>
      <c r="D63" s="25"/>
      <c r="E63" s="25"/>
      <c r="F63" s="25"/>
      <c r="G63" s="25"/>
      <c r="H63" s="25"/>
      <c r="I63" s="25"/>
      <c r="J63" s="26"/>
    </row>
    <row r="64" spans="1:11" x14ac:dyDescent="0.2">
      <c r="A64" s="5" t="s">
        <v>52</v>
      </c>
      <c r="B64" s="16"/>
      <c r="C64" s="11"/>
      <c r="D64" s="11"/>
      <c r="E64" s="11"/>
      <c r="F64" s="11"/>
      <c r="G64" s="17"/>
      <c r="H64" s="3"/>
      <c r="I64" s="18"/>
      <c r="J64" s="14">
        <f>J62+J55</f>
        <v>394.74761421319795</v>
      </c>
      <c r="K64" t="s">
        <v>28</v>
      </c>
    </row>
    <row r="65" spans="1:11" x14ac:dyDescent="0.2">
      <c r="A65" s="5"/>
      <c r="B65" s="16"/>
      <c r="C65" s="11"/>
      <c r="D65" s="11"/>
      <c r="E65" s="11"/>
      <c r="F65" s="11"/>
      <c r="G65" s="17"/>
      <c r="H65" s="3"/>
      <c r="I65" s="18"/>
      <c r="J65" s="14">
        <f>J64/20</f>
        <v>19.737380710659899</v>
      </c>
      <c r="K65" t="s">
        <v>3</v>
      </c>
    </row>
  </sheetData>
  <mergeCells count="17">
    <mergeCell ref="A56:J56"/>
    <mergeCell ref="A63:J63"/>
    <mergeCell ref="A35:J35"/>
    <mergeCell ref="A39:J39"/>
    <mergeCell ref="A43:J43"/>
    <mergeCell ref="A48:J48"/>
    <mergeCell ref="A52:J52"/>
    <mergeCell ref="A8:J8"/>
    <mergeCell ref="A28:J28"/>
    <mergeCell ref="F6:G7"/>
    <mergeCell ref="H6:I7"/>
    <mergeCell ref="A6:A7"/>
    <mergeCell ref="J6:J7"/>
    <mergeCell ref="C6:E6"/>
    <mergeCell ref="B6:B7"/>
    <mergeCell ref="A15:J15"/>
    <mergeCell ref="A24:J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 Take Off - Quantity Sheet</vt:lpstr>
      <vt:lpstr>Sheet1</vt:lpstr>
    </vt:vector>
  </TitlesOfParts>
  <Company>Algonquin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Algonquin College</dc:creator>
  <cp:lastModifiedBy>Ashkan Alizadeh</cp:lastModifiedBy>
  <dcterms:created xsi:type="dcterms:W3CDTF">2020-09-13T21:19:00Z</dcterms:created>
  <dcterms:modified xsi:type="dcterms:W3CDTF">2025-10-16T21:51:22Z</dcterms:modified>
</cp:coreProperties>
</file>