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-120" yWindow="-120" windowWidth="29040" windowHeight="15840" tabRatio="849"/>
  </bookViews>
  <sheets>
    <sheet name="Input" sheetId="9" r:id="rId1"/>
    <sheet name="CashFlowUniform" sheetId="10" r:id="rId2"/>
    <sheet name="CashFlowStep" sheetId="11" r:id="rId3"/>
    <sheet name="CashFlowGradient" sheetId="12" r:id="rId4"/>
  </sheets>
  <definedNames>
    <definedName name="Capex" comment="General">Input!$E$5</definedName>
    <definedName name="CFG" comment="Gradient">Input!$E$19</definedName>
    <definedName name="CFS" comment="Step">Input!$E$14</definedName>
    <definedName name="ETCFG" comment="Gradient">Input!$E$16</definedName>
    <definedName name="ETCFS" comment="Step">Input!$E$11</definedName>
    <definedName name="ETCFU" comment="Uniform">Input!$E$7</definedName>
    <definedName name="FQCFG" comment="Gradient">Input!$E$17</definedName>
    <definedName name="FQCFS" comment="Step">Input!$E$12</definedName>
    <definedName name="FQCFU" comment="Uniform">Input!$E$8</definedName>
    <definedName name="FVCFU" comment="Uniform">Input!$E$9</definedName>
    <definedName name="FVG" comment="Gradient">Input!$E$18</definedName>
    <definedName name="FVS" comment="Step">Input!$E$13</definedName>
    <definedName name="MARRM" comment="General">Input!$E$3</definedName>
    <definedName name="MARRY" comment="General">Input!$E$2</definedName>
    <definedName name="NP" comment="General">Input!$E$4</definedName>
    <definedName name="STCFG" comment="Gradient">Input!$E$15</definedName>
    <definedName name="STCFS" comment="Step">Input!$E$10</definedName>
    <definedName name="STCFU" comment="Uniform">Input!$E$6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1" l="1"/>
  <c r="D3" i="11"/>
  <c r="E3" i="9" l="1"/>
  <c r="Y4" i="10" s="1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2" i="11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D2" i="10"/>
  <c r="G4" i="10" l="1"/>
  <c r="M4" i="10"/>
  <c r="N4" i="10"/>
  <c r="L4" i="10"/>
  <c r="O4" i="10"/>
  <c r="D4" i="10"/>
  <c r="T4" i="10"/>
  <c r="E4" i="10"/>
  <c r="U4" i="10"/>
  <c r="F4" i="10"/>
  <c r="V4" i="10"/>
  <c r="W4" i="10"/>
  <c r="H4" i="10"/>
  <c r="P4" i="10"/>
  <c r="X4" i="10"/>
  <c r="I4" i="10"/>
  <c r="Q4" i="10"/>
  <c r="X6" i="12"/>
  <c r="P6" i="12"/>
  <c r="H6" i="12"/>
  <c r="Y6" i="11"/>
  <c r="Q6" i="11"/>
  <c r="W6" i="12"/>
  <c r="O6" i="12"/>
  <c r="G6" i="12"/>
  <c r="X6" i="11"/>
  <c r="P6" i="11"/>
  <c r="H6" i="11"/>
  <c r="N6" i="12"/>
  <c r="F6" i="12"/>
  <c r="O6" i="11"/>
  <c r="Q6" i="12"/>
  <c r="V6" i="12"/>
  <c r="W6" i="11"/>
  <c r="G6" i="11"/>
  <c r="I6" i="12"/>
  <c r="J6" i="11"/>
  <c r="U6" i="12"/>
  <c r="M6" i="12"/>
  <c r="E6" i="12"/>
  <c r="V6" i="11"/>
  <c r="N6" i="11"/>
  <c r="F6" i="11"/>
  <c r="K6" i="11"/>
  <c r="Y6" i="12"/>
  <c r="AB6" i="12"/>
  <c r="T6" i="12"/>
  <c r="L6" i="12"/>
  <c r="D6" i="12"/>
  <c r="U6" i="11"/>
  <c r="M6" i="11"/>
  <c r="E6" i="11"/>
  <c r="R6" i="12"/>
  <c r="J6" i="12"/>
  <c r="S6" i="11"/>
  <c r="R6" i="11"/>
  <c r="AA6" i="12"/>
  <c r="S6" i="12"/>
  <c r="K6" i="12"/>
  <c r="AB6" i="11"/>
  <c r="T6" i="11"/>
  <c r="L6" i="11"/>
  <c r="D6" i="11"/>
  <c r="Z6" i="12"/>
  <c r="AA6" i="11"/>
  <c r="Z6" i="11"/>
  <c r="I6" i="11"/>
  <c r="J4" i="10"/>
  <c r="R4" i="10"/>
  <c r="Z4" i="10"/>
  <c r="C4" i="10"/>
  <c r="K4" i="10"/>
  <c r="S4" i="10"/>
  <c r="AA4" i="10"/>
  <c r="D5" i="10"/>
  <c r="R4" i="11"/>
  <c r="R5" i="11" s="1"/>
  <c r="G4" i="11"/>
  <c r="G5" i="11" s="1"/>
  <c r="S4" i="11"/>
  <c r="S5" i="11" s="1"/>
  <c r="H4" i="11"/>
  <c r="H5" i="11" s="1"/>
  <c r="T4" i="11"/>
  <c r="T5" i="11" s="1"/>
  <c r="I4" i="11"/>
  <c r="I5" i="11" s="1"/>
  <c r="U4" i="11"/>
  <c r="U5" i="11" s="1"/>
  <c r="J4" i="11"/>
  <c r="J5" i="11" s="1"/>
  <c r="J7" i="11" s="1"/>
  <c r="V4" i="11"/>
  <c r="V5" i="11" s="1"/>
  <c r="K4" i="11"/>
  <c r="K5" i="11" s="1"/>
  <c r="W4" i="11"/>
  <c r="W5" i="11" s="1"/>
  <c r="L4" i="11"/>
  <c r="L5" i="11" s="1"/>
  <c r="L7" i="11" s="1"/>
  <c r="X4" i="11"/>
  <c r="X5" i="11" s="1"/>
  <c r="M4" i="11"/>
  <c r="M5" i="11" s="1"/>
  <c r="Y4" i="11"/>
  <c r="Y5" i="11" s="1"/>
  <c r="N4" i="11"/>
  <c r="N5" i="11" s="1"/>
  <c r="N7" i="11" s="1"/>
  <c r="Z4" i="11"/>
  <c r="Z5" i="11" s="1"/>
  <c r="O4" i="11"/>
  <c r="O5" i="11" s="1"/>
  <c r="AA4" i="11"/>
  <c r="AA5" i="11" s="1"/>
  <c r="D5" i="11"/>
  <c r="D7" i="11" s="1"/>
  <c r="P4" i="11"/>
  <c r="P5" i="11" s="1"/>
  <c r="AB4" i="11"/>
  <c r="AB5" i="11" s="1"/>
  <c r="E4" i="11"/>
  <c r="E5" i="11" s="1"/>
  <c r="Q4" i="11"/>
  <c r="Q5" i="11" s="1"/>
  <c r="F4" i="11"/>
  <c r="R4" i="12"/>
  <c r="R5" i="12" s="1"/>
  <c r="F4" i="12"/>
  <c r="F5" i="12" s="1"/>
  <c r="G4" i="12"/>
  <c r="G5" i="12" s="1"/>
  <c r="G7" i="12" s="1"/>
  <c r="S4" i="12"/>
  <c r="S5" i="12" s="1"/>
  <c r="H4" i="12"/>
  <c r="H5" i="12" s="1"/>
  <c r="T4" i="12"/>
  <c r="T5" i="12" s="1"/>
  <c r="I4" i="12"/>
  <c r="I5" i="12" s="1"/>
  <c r="I7" i="12" s="1"/>
  <c r="U4" i="12"/>
  <c r="U5" i="12" s="1"/>
  <c r="J4" i="12"/>
  <c r="J5" i="12" s="1"/>
  <c r="V4" i="12"/>
  <c r="V5" i="12" s="1"/>
  <c r="K4" i="12"/>
  <c r="K5" i="12" s="1"/>
  <c r="K7" i="12" s="1"/>
  <c r="W4" i="12"/>
  <c r="W5" i="12" s="1"/>
  <c r="L4" i="12"/>
  <c r="L5" i="12" s="1"/>
  <c r="X4" i="12"/>
  <c r="X5" i="12" s="1"/>
  <c r="M4" i="12"/>
  <c r="M5" i="12" s="1"/>
  <c r="M7" i="12" s="1"/>
  <c r="Y4" i="12"/>
  <c r="Y5" i="12" s="1"/>
  <c r="N4" i="12"/>
  <c r="N5" i="12" s="1"/>
  <c r="Z4" i="12"/>
  <c r="Z5" i="12" s="1"/>
  <c r="O4" i="12"/>
  <c r="O5" i="12" s="1"/>
  <c r="O7" i="12" s="1"/>
  <c r="AA4" i="12"/>
  <c r="AA5" i="12" s="1"/>
  <c r="D4" i="12"/>
  <c r="D5" i="12" s="1"/>
  <c r="P4" i="12"/>
  <c r="P5" i="12" s="1"/>
  <c r="AB4" i="12"/>
  <c r="AB5" i="12" s="1"/>
  <c r="AB7" i="12" s="1"/>
  <c r="E4" i="12"/>
  <c r="E5" i="12" s="1"/>
  <c r="E7" i="12" s="1"/>
  <c r="Q4" i="12"/>
  <c r="Q5" i="12" s="1"/>
  <c r="Q7" i="12" s="1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D2" i="12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Z2" i="11"/>
  <c r="AA2" i="11"/>
  <c r="AB2" i="11"/>
  <c r="E2" i="10"/>
  <c r="E5" i="10" s="1"/>
  <c r="F2" i="10"/>
  <c r="F5" i="10" s="1"/>
  <c r="G2" i="10"/>
  <c r="G5" i="10" s="1"/>
  <c r="H2" i="10"/>
  <c r="H5" i="10" s="1"/>
  <c r="I2" i="10"/>
  <c r="I5" i="10" s="1"/>
  <c r="J2" i="10"/>
  <c r="J5" i="10" s="1"/>
  <c r="K2" i="10"/>
  <c r="K5" i="10" s="1"/>
  <c r="L2" i="10"/>
  <c r="L5" i="10" s="1"/>
  <c r="M2" i="10"/>
  <c r="M5" i="10" s="1"/>
  <c r="N2" i="10"/>
  <c r="N5" i="10" s="1"/>
  <c r="O2" i="10"/>
  <c r="O5" i="10" s="1"/>
  <c r="P2" i="10"/>
  <c r="P5" i="10" s="1"/>
  <c r="Q2" i="10"/>
  <c r="Q5" i="10" s="1"/>
  <c r="R2" i="10"/>
  <c r="R5" i="10" s="1"/>
  <c r="S2" i="10"/>
  <c r="S5" i="10" s="1"/>
  <c r="T2" i="10"/>
  <c r="T5" i="10" s="1"/>
  <c r="U2" i="10"/>
  <c r="U5" i="10" s="1"/>
  <c r="V2" i="10"/>
  <c r="V5" i="10" s="1"/>
  <c r="W2" i="10"/>
  <c r="W5" i="10" s="1"/>
  <c r="X2" i="10"/>
  <c r="X5" i="10" s="1"/>
  <c r="Y2" i="10"/>
  <c r="Y5" i="10" s="1"/>
  <c r="Z2" i="10"/>
  <c r="Z5" i="10" s="1"/>
  <c r="AA2" i="10"/>
  <c r="AA5" i="10" s="1"/>
  <c r="C2" i="10"/>
  <c r="C5" i="10" s="1"/>
  <c r="P7" i="12" l="1"/>
  <c r="Z7" i="12"/>
  <c r="X7" i="12"/>
  <c r="V7" i="12"/>
  <c r="T7" i="12"/>
  <c r="F7" i="12"/>
  <c r="E7" i="11"/>
  <c r="AA7" i="11"/>
  <c r="Y7" i="11"/>
  <c r="W7" i="11"/>
  <c r="U7" i="11"/>
  <c r="S7" i="11"/>
  <c r="D7" i="12"/>
  <c r="N7" i="12"/>
  <c r="L7" i="12"/>
  <c r="J7" i="12"/>
  <c r="H7" i="12"/>
  <c r="R7" i="12"/>
  <c r="AB7" i="11"/>
  <c r="O7" i="11"/>
  <c r="M7" i="11"/>
  <c r="K7" i="11"/>
  <c r="I7" i="11"/>
  <c r="G7" i="11"/>
  <c r="Q7" i="11"/>
  <c r="AA7" i="12"/>
  <c r="Y7" i="12"/>
  <c r="W7" i="12"/>
  <c r="U7" i="12"/>
  <c r="S7" i="12"/>
  <c r="P7" i="11"/>
  <c r="Z7" i="11"/>
  <c r="X7" i="11"/>
  <c r="V7" i="11"/>
  <c r="T7" i="11"/>
  <c r="R7" i="11"/>
  <c r="H7" i="11"/>
  <c r="F5" i="11"/>
  <c r="F7" i="11" s="1"/>
  <c r="D8" i="12" l="1"/>
  <c r="D8" i="11"/>
  <c r="C6" i="10"/>
</calcChain>
</file>

<file path=xl/sharedStrings.xml><?xml version="1.0" encoding="utf-8"?>
<sst xmlns="http://schemas.openxmlformats.org/spreadsheetml/2006/main" count="114" uniqueCount="60">
  <si>
    <t>Month</t>
  </si>
  <si>
    <t>P/F</t>
  </si>
  <si>
    <t>Net Value</t>
  </si>
  <si>
    <t>NPV</t>
  </si>
  <si>
    <t>Parameter</t>
  </si>
  <si>
    <t>Value</t>
  </si>
  <si>
    <t>Unit</t>
  </si>
  <si>
    <t>Comment</t>
  </si>
  <si>
    <t>Million Tomans</t>
  </si>
  <si>
    <t>NA</t>
  </si>
  <si>
    <t>Hide</t>
  </si>
  <si>
    <t>Cash Flow Step</t>
  </si>
  <si>
    <t>Cash Flow Gradient</t>
  </si>
  <si>
    <t>CFS</t>
  </si>
  <si>
    <t>CFG</t>
  </si>
  <si>
    <t>Number of Periods</t>
  </si>
  <si>
    <t>NP</t>
  </si>
  <si>
    <t>Start Time of Cash Flow Uniform</t>
  </si>
  <si>
    <t>End Time of Cash Flow Uniform</t>
  </si>
  <si>
    <t>Frequency of Cash Flow Uniform</t>
  </si>
  <si>
    <t>First Value of Cash Flow Uniform</t>
  </si>
  <si>
    <t>Start Time of Cash Flow Step</t>
  </si>
  <si>
    <t>End Time of Cash Flow Step</t>
  </si>
  <si>
    <t>Frequency of Cash Flow Step</t>
  </si>
  <si>
    <t>First Value of Step</t>
  </si>
  <si>
    <t>Start Time of Cash Flow Gradient</t>
  </si>
  <si>
    <t>End Time of Cash Flow Gradient</t>
  </si>
  <si>
    <t>Frequency of Cash Flow Gradient</t>
  </si>
  <si>
    <t>First Value of Gradient</t>
  </si>
  <si>
    <t>STCFU</t>
  </si>
  <si>
    <t>ETCFU</t>
  </si>
  <si>
    <t>FQCFU</t>
  </si>
  <si>
    <t>FVCFU</t>
  </si>
  <si>
    <t>STCFS</t>
  </si>
  <si>
    <t>ETCFS</t>
  </si>
  <si>
    <t>FQCFS</t>
  </si>
  <si>
    <t>FVS</t>
  </si>
  <si>
    <t>Description</t>
  </si>
  <si>
    <t>STCFG</t>
  </si>
  <si>
    <t>ETCFG</t>
  </si>
  <si>
    <t>FQCFG</t>
  </si>
  <si>
    <t>FVG</t>
  </si>
  <si>
    <t>Capital Expenditure</t>
  </si>
  <si>
    <t>Capex</t>
  </si>
  <si>
    <t>Number</t>
  </si>
  <si>
    <t>General</t>
  </si>
  <si>
    <t>Uniform</t>
  </si>
  <si>
    <t>Step</t>
  </si>
  <si>
    <t>Gradient</t>
  </si>
  <si>
    <t>Type</t>
  </si>
  <si>
    <t>MARRY</t>
  </si>
  <si>
    <t>Minimum Attractive Rate of Return Year</t>
  </si>
  <si>
    <t>Minimum Attractive Rate of Return Month</t>
  </si>
  <si>
    <t>MARRM</t>
  </si>
  <si>
    <t>Cash Flow Uniform</t>
  </si>
  <si>
    <t>Cash Flow Step Counter</t>
  </si>
  <si>
    <t>Updated Cash Flow Step</t>
  </si>
  <si>
    <t>Cash Flow Counter Gradient</t>
  </si>
  <si>
    <t>Updated Cash Flow Gradient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</si>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</sst>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Flow Uniform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32650500578094"/>
          <c:y val="0.14960357084781592"/>
          <c:w val="0.8417894569924671"/>
          <c:h val="0.6712944259812589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CashFlowUniform!$C$1:$AA$1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CashFlowUniform!$C$3:$AA$3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750</c:v>
                </c:pt>
                <c:pt idx="3">
                  <c:v>0</c:v>
                </c:pt>
                <c:pt idx="4">
                  <c:v>750</c:v>
                </c:pt>
                <c:pt idx="5">
                  <c:v>0</c:v>
                </c:pt>
                <c:pt idx="6">
                  <c:v>750</c:v>
                </c:pt>
                <c:pt idx="7">
                  <c:v>0</c:v>
                </c:pt>
                <c:pt idx="8">
                  <c:v>750</c:v>
                </c:pt>
                <c:pt idx="9">
                  <c:v>0</c:v>
                </c:pt>
                <c:pt idx="10">
                  <c:v>750</c:v>
                </c:pt>
                <c:pt idx="11">
                  <c:v>0</c:v>
                </c:pt>
                <c:pt idx="12">
                  <c:v>750</c:v>
                </c:pt>
                <c:pt idx="13">
                  <c:v>0</c:v>
                </c:pt>
                <c:pt idx="14">
                  <c:v>750</c:v>
                </c:pt>
                <c:pt idx="15">
                  <c:v>0</c:v>
                </c:pt>
                <c:pt idx="16">
                  <c:v>750</c:v>
                </c:pt>
                <c:pt idx="17">
                  <c:v>0</c:v>
                </c:pt>
                <c:pt idx="18">
                  <c:v>750</c:v>
                </c:pt>
                <c:pt idx="19">
                  <c:v>0</c:v>
                </c:pt>
                <c:pt idx="20">
                  <c:v>750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4-4216-81F6-588168ED9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2788463"/>
        <c:axId val="932789295"/>
      </c:barChart>
      <c:catAx>
        <c:axId val="932788463"/>
        <c:scaling>
          <c:orientation val="minMax"/>
        </c:scaling>
        <c:delete val="0"/>
        <c:axPos val="b"/>
        <c:title>
          <c:tx>
            <c:strRef>
              <c:f>CashFlowUniform!$A$1</c:f>
              <c:strCache>
                <c:ptCount val="1"/>
                <c:pt idx="0">
                  <c:v>Month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789295"/>
        <c:crosses val="autoZero"/>
        <c:auto val="1"/>
        <c:lblAlgn val="ctr"/>
        <c:lblOffset val="100"/>
        <c:noMultiLvlLbl val="0"/>
      </c:catAx>
      <c:valAx>
        <c:axId val="93278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CashFlowUniform!$B$2</c:f>
              <c:strCache>
                <c:ptCount val="1"/>
                <c:pt idx="0">
                  <c:v>Million Tomans</c:v>
                </c:pt>
              </c:strCache>
            </c:strRef>
          </c:tx>
          <c:layout>
            <c:manualLayout>
              <c:xMode val="edge"/>
              <c:yMode val="edge"/>
              <c:x val="2.4440034547047258E-2"/>
              <c:y val="0.3468704265503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788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Flow Step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CashFlowStep!$D$1:$AB$1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CashFlowStep!$D$5:$AB$5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400</c:v>
                </c:pt>
                <c:pt idx="3">
                  <c:v>0</c:v>
                </c:pt>
                <c:pt idx="4">
                  <c:v>700</c:v>
                </c:pt>
                <c:pt idx="5">
                  <c:v>0</c:v>
                </c:pt>
                <c:pt idx="6">
                  <c:v>1000</c:v>
                </c:pt>
                <c:pt idx="7">
                  <c:v>0</c:v>
                </c:pt>
                <c:pt idx="8">
                  <c:v>1300</c:v>
                </c:pt>
                <c:pt idx="9">
                  <c:v>0</c:v>
                </c:pt>
                <c:pt idx="10">
                  <c:v>1600</c:v>
                </c:pt>
                <c:pt idx="11">
                  <c:v>0</c:v>
                </c:pt>
                <c:pt idx="12">
                  <c:v>1900</c:v>
                </c:pt>
                <c:pt idx="13">
                  <c:v>0</c:v>
                </c:pt>
                <c:pt idx="14">
                  <c:v>2200</c:v>
                </c:pt>
                <c:pt idx="15">
                  <c:v>0</c:v>
                </c:pt>
                <c:pt idx="16">
                  <c:v>2500</c:v>
                </c:pt>
                <c:pt idx="17">
                  <c:v>0</c:v>
                </c:pt>
                <c:pt idx="18">
                  <c:v>2800</c:v>
                </c:pt>
                <c:pt idx="19">
                  <c:v>0</c:v>
                </c:pt>
                <c:pt idx="20">
                  <c:v>3100</c:v>
                </c:pt>
                <c:pt idx="21">
                  <c:v>0</c:v>
                </c:pt>
                <c:pt idx="22">
                  <c:v>3400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7-4FF2-A878-972956D03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2788463"/>
        <c:axId val="932789295"/>
      </c:barChart>
      <c:catAx>
        <c:axId val="932788463"/>
        <c:scaling>
          <c:orientation val="minMax"/>
        </c:scaling>
        <c:delete val="0"/>
        <c:axPos val="b"/>
        <c:title>
          <c:tx>
            <c:strRef>
              <c:f>CashFlowStep!$B$1</c:f>
              <c:strCache>
                <c:ptCount val="1"/>
                <c:pt idx="0">
                  <c:v>Month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789295"/>
        <c:crosses val="autoZero"/>
        <c:auto val="1"/>
        <c:lblAlgn val="ctr"/>
        <c:lblOffset val="100"/>
        <c:noMultiLvlLbl val="0"/>
      </c:catAx>
      <c:valAx>
        <c:axId val="93278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CashFlowStep!$C$2</c:f>
              <c:strCache>
                <c:ptCount val="1"/>
                <c:pt idx="0">
                  <c:v>Million Tomans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788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Flow Gradient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CashFlowGradient!$D$1:$AB$1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CashFlowGradient!$D$5:$AB$5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400</c:v>
                </c:pt>
                <c:pt idx="3">
                  <c:v>0</c:v>
                </c:pt>
                <c:pt idx="4">
                  <c:v>520</c:v>
                </c:pt>
                <c:pt idx="5">
                  <c:v>0</c:v>
                </c:pt>
                <c:pt idx="6">
                  <c:v>676.00000000000011</c:v>
                </c:pt>
                <c:pt idx="7">
                  <c:v>0</c:v>
                </c:pt>
                <c:pt idx="8">
                  <c:v>878.80000000000018</c:v>
                </c:pt>
                <c:pt idx="9">
                  <c:v>0</c:v>
                </c:pt>
                <c:pt idx="10">
                  <c:v>1142.4400000000003</c:v>
                </c:pt>
                <c:pt idx="11">
                  <c:v>0</c:v>
                </c:pt>
                <c:pt idx="12">
                  <c:v>1485.1720000000005</c:v>
                </c:pt>
                <c:pt idx="13">
                  <c:v>0</c:v>
                </c:pt>
                <c:pt idx="14">
                  <c:v>1930.7236000000007</c:v>
                </c:pt>
                <c:pt idx="15">
                  <c:v>0</c:v>
                </c:pt>
                <c:pt idx="16">
                  <c:v>2509.9406800000011</c:v>
                </c:pt>
                <c:pt idx="17">
                  <c:v>0</c:v>
                </c:pt>
                <c:pt idx="18">
                  <c:v>3262.922884000001</c:v>
                </c:pt>
                <c:pt idx="19">
                  <c:v>0</c:v>
                </c:pt>
                <c:pt idx="20">
                  <c:v>4241.7997492000013</c:v>
                </c:pt>
                <c:pt idx="21">
                  <c:v>0</c:v>
                </c:pt>
                <c:pt idx="22">
                  <c:v>5514.3396739600021</c:v>
                </c:pt>
                <c:pt idx="23">
                  <c:v>0</c:v>
                </c:pt>
                <c:pt idx="24">
                  <c:v>7168.6415761480039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B-4745-BA09-F56F0186D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2788463"/>
        <c:axId val="932789295"/>
      </c:barChart>
      <c:catAx>
        <c:axId val="932788463"/>
        <c:scaling>
          <c:orientation val="minMax"/>
        </c:scaling>
        <c:delete val="0"/>
        <c:axPos val="b"/>
        <c:title>
          <c:tx>
            <c:strRef>
              <c:f>CashFlowGradient!$B$1</c:f>
              <c:strCache>
                <c:ptCount val="1"/>
                <c:pt idx="0">
                  <c:v>Month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789295"/>
        <c:crosses val="autoZero"/>
        <c:auto val="1"/>
        <c:lblAlgn val="ctr"/>
        <c:lblOffset val="100"/>
        <c:noMultiLvlLbl val="0"/>
      </c:catAx>
      <c:valAx>
        <c:axId val="93278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CashFlowGradient!$C$2</c:f>
              <c:strCache>
                <c:ptCount val="1"/>
                <c:pt idx="0">
                  <c:v>Million Tomans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788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296630</xdr:colOff>
      <xdr:row>8</xdr:row>
      <xdr:rowOff>62200</xdr:rowOff>
    </xdr:from>
    <xdr:to>
      <xdr:col>17</xdr:col>
      <xdr:colOff>121455</xdr:colOff>
      <xdr:row>24</xdr:row>
      <xdr:rowOff>162808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0B44FF-7E1D-4FBC-91BD-77E18B74D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19</xdr:col>
      <xdr:colOff>360623</xdr:colOff>
      <xdr:row>25</xdr:row>
      <xdr:rowOff>100608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1AF096-C5BE-46FE-95A9-3E25E421E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51288</xdr:colOff>
      <xdr:row>9</xdr:row>
      <xdr:rowOff>73269</xdr:rowOff>
    </xdr:from>
    <xdr:to>
      <xdr:col>17</xdr:col>
      <xdr:colOff>309334</xdr:colOff>
      <xdr:row>25</xdr:row>
      <xdr:rowOff>173877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D2E58A-DBE1-4DEC-87A7-8A364385B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2" sqref="J12"/>
    </sheetView>
  </sheetViews>
  <sheetFormatPr defaultRowHeight="15" x14ac:dyDescent="0.25"/>
  <cols>
    <col min="1" max="1" width="4.85546875" style="1" customWidth="1"/>
    <col min="2" max="2" width="5.140625" style="1" customWidth="1"/>
    <col min="3" max="3" width="44" style="1" customWidth="1"/>
    <col min="4" max="4" width="10.140625" style="1" customWidth="1"/>
    <col min="5" max="5" width="7.28515625" style="1" customWidth="1"/>
    <col min="6" max="6" width="14.5703125" style="1" customWidth="1"/>
    <col min="7" max="16384" width="9.140625" style="1"/>
  </cols>
  <sheetData>
    <row r="1" spans="1:6" x14ac:dyDescent="0.25">
      <c r="A1" s="3" t="s">
        <v>49</v>
      </c>
      <c r="B1" s="3" t="s">
        <v>59</v>
      </c>
      <c r="C1" s="3" t="s">
        <v>37</v>
      </c>
      <c r="D1" s="3" t="s">
        <v>4</v>
      </c>
      <c r="E1" s="3" t="s">
        <v>5</v>
      </c>
      <c r="F1" s="3" t="s">
        <v>6</v>
      </c>
    </row>
    <row r="2" spans="1:6" x14ac:dyDescent="0.25">
      <c r="A2" s="15" t="s">
        <v>45</v>
      </c>
      <c r="B2" s="10">
        <v>1</v>
      </c>
      <c r="C2" s="6" t="s">
        <v>51</v>
      </c>
      <c r="D2" s="6" t="s">
        <v>50</v>
      </c>
      <c r="E2" s="7">
        <v>0.15</v>
      </c>
      <c r="F2" s="6" t="s">
        <v>9</v>
      </c>
    </row>
    <row r="3" spans="1:6" x14ac:dyDescent="0.25">
      <c r="A3" s="16"/>
      <c r="B3" s="10">
        <v>2</v>
      </c>
      <c r="C3" s="6" t="s">
        <v>52</v>
      </c>
      <c r="D3" s="6" t="s">
        <v>53</v>
      </c>
      <c r="E3" s="14">
        <f>MARRY/12</f>
        <v>1.2499999999999999E-2</v>
      </c>
      <c r="F3" s="6" t="s">
        <v>9</v>
      </c>
    </row>
    <row r="4" spans="1:6" x14ac:dyDescent="0.25">
      <c r="A4" s="16"/>
      <c r="B4" s="10">
        <v>3</v>
      </c>
      <c r="C4" s="6" t="s">
        <v>15</v>
      </c>
      <c r="D4" s="6" t="s">
        <v>16</v>
      </c>
      <c r="E4" s="6">
        <v>24</v>
      </c>
      <c r="F4" s="6" t="s">
        <v>0</v>
      </c>
    </row>
    <row r="5" spans="1:6" x14ac:dyDescent="0.25">
      <c r="A5" s="17"/>
      <c r="B5" s="10">
        <v>4</v>
      </c>
      <c r="C5" s="6" t="s">
        <v>42</v>
      </c>
      <c r="D5" s="6" t="s">
        <v>43</v>
      </c>
      <c r="E5" s="6">
        <v>3000</v>
      </c>
      <c r="F5" s="2" t="s">
        <v>8</v>
      </c>
    </row>
    <row r="6" spans="1:6" ht="15" customHeight="1" x14ac:dyDescent="0.25">
      <c r="A6" s="15" t="s">
        <v>46</v>
      </c>
      <c r="B6" s="11">
        <v>1</v>
      </c>
      <c r="C6" s="2" t="s">
        <v>17</v>
      </c>
      <c r="D6" s="2" t="s">
        <v>29</v>
      </c>
      <c r="E6" s="2">
        <v>2</v>
      </c>
      <c r="F6" s="2" t="s">
        <v>0</v>
      </c>
    </row>
    <row r="7" spans="1:6" x14ac:dyDescent="0.25">
      <c r="A7" s="16"/>
      <c r="B7" s="11">
        <v>2</v>
      </c>
      <c r="C7" s="2" t="s">
        <v>18</v>
      </c>
      <c r="D7" s="2" t="s">
        <v>30</v>
      </c>
      <c r="E7" s="2">
        <v>20</v>
      </c>
      <c r="F7" s="2" t="s">
        <v>0</v>
      </c>
    </row>
    <row r="8" spans="1:6" x14ac:dyDescent="0.25">
      <c r="A8" s="16"/>
      <c r="B8" s="11">
        <v>3</v>
      </c>
      <c r="C8" s="2" t="s">
        <v>19</v>
      </c>
      <c r="D8" s="2" t="s">
        <v>31</v>
      </c>
      <c r="E8" s="2">
        <v>2</v>
      </c>
      <c r="F8" s="2" t="s">
        <v>0</v>
      </c>
    </row>
    <row r="9" spans="1:6" x14ac:dyDescent="0.25">
      <c r="A9" s="17"/>
      <c r="B9" s="11">
        <v>4</v>
      </c>
      <c r="C9" s="2" t="s">
        <v>20</v>
      </c>
      <c r="D9" s="2" t="s">
        <v>32</v>
      </c>
      <c r="E9" s="2">
        <v>750</v>
      </c>
      <c r="F9" s="2" t="s">
        <v>8</v>
      </c>
    </row>
    <row r="10" spans="1:6" x14ac:dyDescent="0.25">
      <c r="A10" s="15" t="s">
        <v>47</v>
      </c>
      <c r="B10" s="12">
        <v>1</v>
      </c>
      <c r="C10" s="2" t="s">
        <v>21</v>
      </c>
      <c r="D10" s="6" t="s">
        <v>33</v>
      </c>
      <c r="E10" s="6">
        <v>2</v>
      </c>
      <c r="F10" s="6" t="s">
        <v>0</v>
      </c>
    </row>
    <row r="11" spans="1:6" x14ac:dyDescent="0.25">
      <c r="A11" s="16"/>
      <c r="B11" s="12">
        <v>2</v>
      </c>
      <c r="C11" s="2" t="s">
        <v>22</v>
      </c>
      <c r="D11" s="6" t="s">
        <v>34</v>
      </c>
      <c r="E11" s="6">
        <v>22</v>
      </c>
      <c r="F11" s="6" t="s">
        <v>0</v>
      </c>
    </row>
    <row r="12" spans="1:6" x14ac:dyDescent="0.25">
      <c r="A12" s="16"/>
      <c r="B12" s="12">
        <v>3</v>
      </c>
      <c r="C12" s="2" t="s">
        <v>23</v>
      </c>
      <c r="D12" s="6" t="s">
        <v>35</v>
      </c>
      <c r="E12" s="6">
        <v>2</v>
      </c>
      <c r="F12" s="6" t="s">
        <v>0</v>
      </c>
    </row>
    <row r="13" spans="1:6" x14ac:dyDescent="0.25">
      <c r="A13" s="16"/>
      <c r="B13" s="12">
        <v>4</v>
      </c>
      <c r="C13" s="2" t="s">
        <v>24</v>
      </c>
      <c r="D13" s="6" t="s">
        <v>36</v>
      </c>
      <c r="E13" s="6">
        <v>400</v>
      </c>
      <c r="F13" s="2" t="s">
        <v>8</v>
      </c>
    </row>
    <row r="14" spans="1:6" x14ac:dyDescent="0.25">
      <c r="A14" s="17"/>
      <c r="B14" s="12">
        <v>5</v>
      </c>
      <c r="C14" s="2" t="s">
        <v>11</v>
      </c>
      <c r="D14" s="6" t="s">
        <v>13</v>
      </c>
      <c r="E14" s="6">
        <v>300</v>
      </c>
      <c r="F14" s="2" t="s">
        <v>8</v>
      </c>
    </row>
    <row r="15" spans="1:6" x14ac:dyDescent="0.25">
      <c r="A15" s="15" t="s">
        <v>48</v>
      </c>
      <c r="B15" s="9">
        <v>1</v>
      </c>
      <c r="C15" s="2" t="s">
        <v>25</v>
      </c>
      <c r="D15" s="6" t="s">
        <v>38</v>
      </c>
      <c r="E15" s="6">
        <v>2</v>
      </c>
      <c r="F15" s="6" t="s">
        <v>0</v>
      </c>
    </row>
    <row r="16" spans="1:6" x14ac:dyDescent="0.25">
      <c r="A16" s="16"/>
      <c r="B16" s="9">
        <v>2</v>
      </c>
      <c r="C16" s="2" t="s">
        <v>26</v>
      </c>
      <c r="D16" s="6" t="s">
        <v>39</v>
      </c>
      <c r="E16" s="6">
        <v>24</v>
      </c>
      <c r="F16" s="6" t="s">
        <v>0</v>
      </c>
    </row>
    <row r="17" spans="1:8" x14ac:dyDescent="0.25">
      <c r="A17" s="16"/>
      <c r="B17" s="9">
        <v>3</v>
      </c>
      <c r="C17" s="2" t="s">
        <v>27</v>
      </c>
      <c r="D17" s="6" t="s">
        <v>40</v>
      </c>
      <c r="E17" s="6">
        <v>2</v>
      </c>
      <c r="F17" s="6" t="s">
        <v>0</v>
      </c>
    </row>
    <row r="18" spans="1:8" x14ac:dyDescent="0.25">
      <c r="A18" s="16"/>
      <c r="B18" s="9">
        <v>4</v>
      </c>
      <c r="C18" s="2" t="s">
        <v>28</v>
      </c>
      <c r="D18" s="6" t="s">
        <v>41</v>
      </c>
      <c r="E18" s="6">
        <v>400</v>
      </c>
      <c r="F18" s="2" t="s">
        <v>8</v>
      </c>
    </row>
    <row r="19" spans="1:8" x14ac:dyDescent="0.25">
      <c r="A19" s="17"/>
      <c r="B19" s="9">
        <v>5</v>
      </c>
      <c r="C19" s="2" t="s">
        <v>12</v>
      </c>
      <c r="D19" s="6" t="s">
        <v>14</v>
      </c>
      <c r="E19" s="7">
        <v>0.3</v>
      </c>
      <c r="F19" s="2" t="s">
        <v>8</v>
      </c>
    </row>
    <row r="20" spans="1:8" x14ac:dyDescent="0.25">
      <c r="C20" s="4"/>
      <c r="D20" s="4"/>
      <c r="E20" s="4"/>
      <c r="F20" s="4"/>
      <c r="G20" s="4"/>
      <c r="H20" s="4"/>
    </row>
    <row r="21" spans="1:8" x14ac:dyDescent="0.25">
      <c r="C21" s="4"/>
      <c r="D21" s="4"/>
      <c r="E21" s="4"/>
      <c r="F21" s="4"/>
      <c r="G21" s="4"/>
      <c r="H21" s="4"/>
    </row>
    <row r="22" spans="1:8" x14ac:dyDescent="0.25">
      <c r="C22" s="4"/>
      <c r="D22" s="4"/>
      <c r="E22" s="4"/>
      <c r="F22" s="4"/>
      <c r="G22" s="4"/>
      <c r="H22" s="4"/>
    </row>
    <row r="23" spans="1:8" x14ac:dyDescent="0.25">
      <c r="C23" s="4"/>
      <c r="D23" s="4"/>
      <c r="E23" s="4"/>
      <c r="F23" s="4"/>
      <c r="G23" s="4"/>
      <c r="H23" s="4"/>
    </row>
    <row r="24" spans="1:8" x14ac:dyDescent="0.25">
      <c r="C24" s="4"/>
      <c r="D24" s="4"/>
      <c r="E24" s="4"/>
      <c r="F24" s="4"/>
      <c r="G24" s="4"/>
      <c r="H24" s="4"/>
    </row>
  </sheetData>
  <mergeCells count="4">
    <mergeCell ref="A2:A5"/>
    <mergeCell ref="A6:A9"/>
    <mergeCell ref="A10:A14"/>
    <mergeCell ref="A15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topLeftCell="A4" zoomScaleNormal="100" workbookViewId="0">
      <selection activeCell="AB30" sqref="AB30"/>
    </sheetView>
  </sheetViews>
  <sheetFormatPr defaultRowHeight="15" x14ac:dyDescent="0.25"/>
  <cols>
    <col min="1" max="1" width="16.7109375" style="1" customWidth="1"/>
    <col min="2" max="2" width="14" style="1" hidden="1" customWidth="1"/>
    <col min="3" max="3" width="8.28515625" style="1" customWidth="1"/>
    <col min="4" max="12" width="6" style="1" customWidth="1"/>
    <col min="13" max="13" width="8.42578125" style="1" bestFit="1" customWidth="1"/>
    <col min="14" max="27" width="6" style="1" customWidth="1"/>
    <col min="28" max="16384" width="9.140625" style="1"/>
  </cols>
  <sheetData>
    <row r="1" spans="1:27" x14ac:dyDescent="0.25">
      <c r="A1" s="3" t="s">
        <v>0</v>
      </c>
      <c r="B1" s="3" t="s">
        <v>6</v>
      </c>
      <c r="C1" s="3">
        <v>0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">
        <v>19</v>
      </c>
      <c r="W1" s="3">
        <v>20</v>
      </c>
      <c r="X1" s="3">
        <v>21</v>
      </c>
      <c r="Y1" s="3">
        <v>22</v>
      </c>
      <c r="Z1" s="3">
        <v>23</v>
      </c>
      <c r="AA1" s="3">
        <v>24</v>
      </c>
    </row>
    <row r="2" spans="1:27" x14ac:dyDescent="0.25">
      <c r="A2" s="2" t="s">
        <v>43</v>
      </c>
      <c r="B2" s="2" t="s">
        <v>8</v>
      </c>
      <c r="C2" s="1">
        <f t="shared" ref="C2:AA2" si="0">IF(C1&gt;NP,"",IF(C1=0,Capex,0))</f>
        <v>3000</v>
      </c>
      <c r="D2" s="1">
        <f>IF(D1&gt;NP,"",IF(D1=0,Capex,0))</f>
        <v>0</v>
      </c>
      <c r="E2" s="1">
        <f t="shared" si="0"/>
        <v>0</v>
      </c>
      <c r="F2" s="1">
        <f t="shared" si="0"/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  <c r="M2" s="1">
        <f t="shared" si="0"/>
        <v>0</v>
      </c>
      <c r="N2" s="1">
        <f t="shared" si="0"/>
        <v>0</v>
      </c>
      <c r="O2" s="1">
        <f t="shared" si="0"/>
        <v>0</v>
      </c>
      <c r="P2" s="1">
        <f t="shared" si="0"/>
        <v>0</v>
      </c>
      <c r="Q2" s="1">
        <f t="shared" si="0"/>
        <v>0</v>
      </c>
      <c r="R2" s="1">
        <f t="shared" si="0"/>
        <v>0</v>
      </c>
      <c r="S2" s="1">
        <f t="shared" si="0"/>
        <v>0</v>
      </c>
      <c r="T2" s="1">
        <f t="shared" si="0"/>
        <v>0</v>
      </c>
      <c r="U2" s="1">
        <f t="shared" si="0"/>
        <v>0</v>
      </c>
      <c r="V2" s="1">
        <f t="shared" si="0"/>
        <v>0</v>
      </c>
      <c r="W2" s="1">
        <f t="shared" si="0"/>
        <v>0</v>
      </c>
      <c r="X2" s="1">
        <f t="shared" si="0"/>
        <v>0</v>
      </c>
      <c r="Y2" s="1">
        <f t="shared" si="0"/>
        <v>0</v>
      </c>
      <c r="Z2" s="1">
        <f t="shared" si="0"/>
        <v>0</v>
      </c>
      <c r="AA2" s="1">
        <f t="shared" si="0"/>
        <v>0</v>
      </c>
    </row>
    <row r="3" spans="1:27" x14ac:dyDescent="0.25">
      <c r="A3" s="2" t="s">
        <v>54</v>
      </c>
      <c r="B3" s="2" t="s">
        <v>8</v>
      </c>
      <c r="C3" s="1">
        <f t="shared" ref="C3:AA3" si="1">IF(C1&gt;NP,"",IF(C$1&lt;STCFU,0,IF(C$1&gt;ETCFU,0,IF(MOD(C$1-STCFU,FQCFU)=0,FVCFU,0))))</f>
        <v>0</v>
      </c>
      <c r="D3" s="1">
        <f t="shared" si="1"/>
        <v>0</v>
      </c>
      <c r="E3" s="1">
        <f t="shared" si="1"/>
        <v>750</v>
      </c>
      <c r="F3" s="1">
        <f t="shared" si="1"/>
        <v>0</v>
      </c>
      <c r="G3" s="1">
        <f t="shared" si="1"/>
        <v>750</v>
      </c>
      <c r="H3" s="1">
        <f t="shared" si="1"/>
        <v>0</v>
      </c>
      <c r="I3" s="1">
        <f t="shared" si="1"/>
        <v>750</v>
      </c>
      <c r="J3" s="1">
        <f t="shared" si="1"/>
        <v>0</v>
      </c>
      <c r="K3" s="1">
        <f t="shared" si="1"/>
        <v>750</v>
      </c>
      <c r="L3" s="1">
        <f t="shared" si="1"/>
        <v>0</v>
      </c>
      <c r="M3" s="1">
        <f t="shared" si="1"/>
        <v>750</v>
      </c>
      <c r="N3" s="1">
        <f t="shared" si="1"/>
        <v>0</v>
      </c>
      <c r="O3" s="1">
        <f t="shared" si="1"/>
        <v>750</v>
      </c>
      <c r="P3" s="1">
        <f t="shared" si="1"/>
        <v>0</v>
      </c>
      <c r="Q3" s="1">
        <f t="shared" si="1"/>
        <v>750</v>
      </c>
      <c r="R3" s="1">
        <f t="shared" si="1"/>
        <v>0</v>
      </c>
      <c r="S3" s="1">
        <f t="shared" si="1"/>
        <v>750</v>
      </c>
      <c r="T3" s="1">
        <f t="shared" si="1"/>
        <v>0</v>
      </c>
      <c r="U3" s="1">
        <f t="shared" si="1"/>
        <v>750</v>
      </c>
      <c r="V3" s="1">
        <f t="shared" si="1"/>
        <v>0</v>
      </c>
      <c r="W3" s="1">
        <f t="shared" si="1"/>
        <v>750</v>
      </c>
      <c r="X3" s="1">
        <f t="shared" si="1"/>
        <v>0</v>
      </c>
      <c r="Y3" s="1">
        <f t="shared" si="1"/>
        <v>0</v>
      </c>
      <c r="Z3" s="1">
        <f t="shared" si="1"/>
        <v>0</v>
      </c>
      <c r="AA3" s="1">
        <f t="shared" si="1"/>
        <v>0</v>
      </c>
    </row>
    <row r="4" spans="1:27" x14ac:dyDescent="0.25">
      <c r="A4" s="2" t="s">
        <v>1</v>
      </c>
      <c r="B4" s="2" t="s">
        <v>44</v>
      </c>
      <c r="C4" s="5">
        <f t="shared" ref="C4:AA4" si="2">IF(C1&gt;NP,"",1/(1+MARRM)^C1)</f>
        <v>1</v>
      </c>
      <c r="D4" s="5">
        <f t="shared" si="2"/>
        <v>0.98765432098765438</v>
      </c>
      <c r="E4" s="5">
        <f t="shared" si="2"/>
        <v>0.97546105776558456</v>
      </c>
      <c r="F4" s="5">
        <f t="shared" si="2"/>
        <v>0.96341832865736754</v>
      </c>
      <c r="G4" s="5">
        <f t="shared" si="2"/>
        <v>0.9515242752171531</v>
      </c>
      <c r="H4" s="5">
        <f t="shared" si="2"/>
        <v>0.93977706194286736</v>
      </c>
      <c r="I4" s="5">
        <f t="shared" si="2"/>
        <v>0.92817487599295534</v>
      </c>
      <c r="J4" s="5">
        <f t="shared" si="2"/>
        <v>0.91671592690662274</v>
      </c>
      <c r="K4" s="5">
        <f t="shared" si="2"/>
        <v>0.90539844632752842</v>
      </c>
      <c r="L4" s="5">
        <f t="shared" si="2"/>
        <v>0.89422068773089236</v>
      </c>
      <c r="M4" s="5">
        <f t="shared" si="2"/>
        <v>0.88318092615396759</v>
      </c>
      <c r="N4" s="5">
        <f t="shared" si="2"/>
        <v>0.87227745792984479</v>
      </c>
      <c r="O4" s="5">
        <f t="shared" si="2"/>
        <v>0.86150860042453792</v>
      </c>
      <c r="P4" s="5">
        <f t="shared" si="2"/>
        <v>0.85087269177732161</v>
      </c>
      <c r="Q4" s="5">
        <f t="shared" si="2"/>
        <v>0.8403680906442681</v>
      </c>
      <c r="R4" s="5">
        <f t="shared" si="2"/>
        <v>0.82999317594495636</v>
      </c>
      <c r="S4" s="5">
        <f t="shared" si="2"/>
        <v>0.81974634661230239</v>
      </c>
      <c r="T4" s="5">
        <f t="shared" si="2"/>
        <v>0.80962602134548389</v>
      </c>
      <c r="U4" s="5">
        <f t="shared" si="2"/>
        <v>0.79963063836590986</v>
      </c>
      <c r="V4" s="5">
        <f t="shared" si="2"/>
        <v>0.78975865517620747</v>
      </c>
      <c r="W4" s="5">
        <f t="shared" si="2"/>
        <v>0.78000854832218014</v>
      </c>
      <c r="X4" s="5">
        <f t="shared" si="2"/>
        <v>0.77037881315770895</v>
      </c>
      <c r="Y4" s="5">
        <f t="shared" si="2"/>
        <v>0.76086796361255205</v>
      </c>
      <c r="Z4" s="5">
        <f t="shared" si="2"/>
        <v>0.75147453196301439</v>
      </c>
      <c r="AA4" s="5">
        <f t="shared" si="2"/>
        <v>0.74219706860544621</v>
      </c>
    </row>
    <row r="5" spans="1:27" x14ac:dyDescent="0.25">
      <c r="A5" s="2" t="s">
        <v>2</v>
      </c>
      <c r="B5" s="2" t="s">
        <v>8</v>
      </c>
      <c r="C5" s="1">
        <f>IF(C1&gt;NP,"",C3-C2)</f>
        <v>-3000</v>
      </c>
      <c r="D5" s="1">
        <f t="shared" ref="D5:AA5" si="3">IF(D1&gt;NP,"",D3-D2)</f>
        <v>0</v>
      </c>
      <c r="E5" s="1">
        <f t="shared" si="3"/>
        <v>750</v>
      </c>
      <c r="F5" s="1">
        <f t="shared" si="3"/>
        <v>0</v>
      </c>
      <c r="G5" s="1">
        <f t="shared" si="3"/>
        <v>750</v>
      </c>
      <c r="H5" s="1">
        <f t="shared" si="3"/>
        <v>0</v>
      </c>
      <c r="I5" s="1">
        <f t="shared" si="3"/>
        <v>750</v>
      </c>
      <c r="J5" s="1">
        <f t="shared" si="3"/>
        <v>0</v>
      </c>
      <c r="K5" s="1">
        <f t="shared" si="3"/>
        <v>750</v>
      </c>
      <c r="L5" s="1">
        <f t="shared" si="3"/>
        <v>0</v>
      </c>
      <c r="M5" s="1">
        <f t="shared" si="3"/>
        <v>750</v>
      </c>
      <c r="N5" s="1">
        <f t="shared" si="3"/>
        <v>0</v>
      </c>
      <c r="O5" s="1">
        <f t="shared" si="3"/>
        <v>750</v>
      </c>
      <c r="P5" s="1">
        <f t="shared" si="3"/>
        <v>0</v>
      </c>
      <c r="Q5" s="1">
        <f t="shared" si="3"/>
        <v>750</v>
      </c>
      <c r="R5" s="1">
        <f t="shared" si="3"/>
        <v>0</v>
      </c>
      <c r="S5" s="1">
        <f t="shared" si="3"/>
        <v>750</v>
      </c>
      <c r="T5" s="1">
        <f t="shared" si="3"/>
        <v>0</v>
      </c>
      <c r="U5" s="1">
        <f t="shared" si="3"/>
        <v>750</v>
      </c>
      <c r="V5" s="1">
        <f t="shared" si="3"/>
        <v>0</v>
      </c>
      <c r="W5" s="1">
        <f t="shared" si="3"/>
        <v>750</v>
      </c>
      <c r="X5" s="1">
        <f t="shared" si="3"/>
        <v>0</v>
      </c>
      <c r="Y5" s="1">
        <f t="shared" si="3"/>
        <v>0</v>
      </c>
      <c r="Z5" s="1">
        <f t="shared" si="3"/>
        <v>0</v>
      </c>
      <c r="AA5" s="1">
        <f t="shared" si="3"/>
        <v>0</v>
      </c>
    </row>
    <row r="6" spans="1:27" x14ac:dyDescent="0.25">
      <c r="A6" s="2" t="s">
        <v>3</v>
      </c>
      <c r="B6" s="2" t="s">
        <v>8</v>
      </c>
      <c r="C6" s="13">
        <f ca="1">SUMPRODUCT(OFFSET($C4,0,0,1,NP+1),OFFSET($C5,0,0,1,NP+1))</f>
        <v>3558.7513543697905</v>
      </c>
    </row>
  </sheetData>
  <conditionalFormatting sqref="K9">
    <cfRule type="cellIs" dxfId="3" priority="4" operator="greaterThan">
      <formula>0</formula>
    </cfRule>
  </conditionalFormatting>
  <conditionalFormatting sqref="C3:AA3">
    <cfRule type="cellIs" dxfId="2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D1" zoomScale="130" zoomScaleNormal="130" workbookViewId="0">
      <selection activeCell="G14" sqref="G14"/>
    </sheetView>
  </sheetViews>
  <sheetFormatPr defaultRowHeight="15" x14ac:dyDescent="0.25"/>
  <cols>
    <col min="1" max="1" width="8.7109375" style="1" hidden="1" customWidth="1"/>
    <col min="2" max="2" width="22.7109375" style="1" bestFit="1" customWidth="1"/>
    <col min="3" max="3" width="18.5703125" style="1" hidden="1" customWidth="1"/>
    <col min="4" max="4" width="10" style="1" customWidth="1"/>
    <col min="5" max="28" width="6" style="1" customWidth="1"/>
    <col min="29" max="16384" width="9.140625" style="1"/>
  </cols>
  <sheetData>
    <row r="1" spans="1:28" x14ac:dyDescent="0.25">
      <c r="A1" s="2" t="s">
        <v>7</v>
      </c>
      <c r="B1" s="8" t="s">
        <v>0</v>
      </c>
      <c r="C1" s="8" t="s">
        <v>6</v>
      </c>
      <c r="D1" s="2">
        <v>0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</row>
    <row r="2" spans="1:28" x14ac:dyDescent="0.25">
      <c r="B2" s="2" t="s">
        <v>43</v>
      </c>
      <c r="C2" s="2" t="s">
        <v>8</v>
      </c>
      <c r="D2" s="1">
        <f>IF(D1&gt;NP,"",IF(D1=0,Capex,0))</f>
        <v>3000</v>
      </c>
      <c r="E2" s="1">
        <f t="shared" ref="E2:AB2" si="0">IF(E1&gt;NP,"",IF(E1=0,Capex,0))</f>
        <v>0</v>
      </c>
      <c r="F2" s="1">
        <f t="shared" si="0"/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  <c r="M2" s="1">
        <f t="shared" si="0"/>
        <v>0</v>
      </c>
      <c r="N2" s="1">
        <f t="shared" si="0"/>
        <v>0</v>
      </c>
      <c r="O2" s="1">
        <f t="shared" si="0"/>
        <v>0</v>
      </c>
      <c r="P2" s="1">
        <f t="shared" si="0"/>
        <v>0</v>
      </c>
      <c r="Q2" s="1">
        <f t="shared" si="0"/>
        <v>0</v>
      </c>
      <c r="R2" s="1">
        <f t="shared" si="0"/>
        <v>0</v>
      </c>
      <c r="S2" s="1">
        <f t="shared" si="0"/>
        <v>0</v>
      </c>
      <c r="T2" s="1">
        <f t="shared" si="0"/>
        <v>0</v>
      </c>
      <c r="U2" s="1">
        <f t="shared" si="0"/>
        <v>0</v>
      </c>
      <c r="V2" s="1">
        <f t="shared" si="0"/>
        <v>0</v>
      </c>
      <c r="W2" s="1">
        <f t="shared" si="0"/>
        <v>0</v>
      </c>
      <c r="X2" s="1">
        <f t="shared" si="0"/>
        <v>0</v>
      </c>
      <c r="Y2" s="1">
        <f t="shared" si="0"/>
        <v>0</v>
      </c>
      <c r="Z2" s="1">
        <f t="shared" si="0"/>
        <v>0</v>
      </c>
      <c r="AA2" s="1">
        <f t="shared" si="0"/>
        <v>0</v>
      </c>
      <c r="AB2" s="1">
        <f t="shared" si="0"/>
        <v>0</v>
      </c>
    </row>
    <row r="3" spans="1:28" x14ac:dyDescent="0.25">
      <c r="A3" s="1" t="s">
        <v>10</v>
      </c>
      <c r="B3" s="2" t="s">
        <v>11</v>
      </c>
      <c r="C3" s="2" t="s">
        <v>8</v>
      </c>
      <c r="D3" s="1">
        <f>IF(D1&gt;NP,"",IF(D1&lt;STCFS,0,IF(D1&gt;ETCFS,0,IF(MOD(D1-STCFS,FQCFS)=0,FVS,0))))</f>
        <v>0</v>
      </c>
      <c r="E3" s="1">
        <f t="shared" ref="E3:AB3" si="1">IF(E1&gt;NP,"",IF(E1&lt;STCFS,0,IF(E1&gt;ETCFS,0,IF(MOD(E1-STCFS,FQCFS)=0,FVS,0))))</f>
        <v>0</v>
      </c>
      <c r="F3" s="1">
        <f t="shared" si="1"/>
        <v>400</v>
      </c>
      <c r="G3" s="1">
        <f t="shared" si="1"/>
        <v>0</v>
      </c>
      <c r="H3" s="1">
        <f t="shared" si="1"/>
        <v>400</v>
      </c>
      <c r="I3" s="1">
        <f t="shared" si="1"/>
        <v>0</v>
      </c>
      <c r="J3" s="1">
        <f t="shared" si="1"/>
        <v>400</v>
      </c>
      <c r="K3" s="1">
        <f t="shared" si="1"/>
        <v>0</v>
      </c>
      <c r="L3" s="1">
        <f t="shared" si="1"/>
        <v>400</v>
      </c>
      <c r="M3" s="1">
        <f t="shared" si="1"/>
        <v>0</v>
      </c>
      <c r="N3" s="1">
        <f t="shared" si="1"/>
        <v>400</v>
      </c>
      <c r="O3" s="1">
        <f t="shared" si="1"/>
        <v>0</v>
      </c>
      <c r="P3" s="1">
        <f t="shared" si="1"/>
        <v>400</v>
      </c>
      <c r="Q3" s="1">
        <f t="shared" si="1"/>
        <v>0</v>
      </c>
      <c r="R3" s="1">
        <f t="shared" si="1"/>
        <v>400</v>
      </c>
      <c r="S3" s="1">
        <f t="shared" si="1"/>
        <v>0</v>
      </c>
      <c r="T3" s="1">
        <f t="shared" si="1"/>
        <v>400</v>
      </c>
      <c r="U3" s="1">
        <f t="shared" si="1"/>
        <v>0</v>
      </c>
      <c r="V3" s="1">
        <f t="shared" si="1"/>
        <v>400</v>
      </c>
      <c r="W3" s="1">
        <f t="shared" si="1"/>
        <v>0</v>
      </c>
      <c r="X3" s="1">
        <f t="shared" si="1"/>
        <v>400</v>
      </c>
      <c r="Y3" s="1">
        <f t="shared" si="1"/>
        <v>0</v>
      </c>
      <c r="Z3" s="1">
        <f t="shared" si="1"/>
        <v>400</v>
      </c>
      <c r="AA3" s="1">
        <f t="shared" si="1"/>
        <v>0</v>
      </c>
      <c r="AB3" s="1">
        <f t="shared" si="1"/>
        <v>0</v>
      </c>
    </row>
    <row r="4" spans="1:28" x14ac:dyDescent="0.25">
      <c r="A4" s="1" t="s">
        <v>10</v>
      </c>
      <c r="B4" s="2" t="s">
        <v>55</v>
      </c>
      <c r="C4" s="2" t="s">
        <v>44</v>
      </c>
      <c r="D4" s="1">
        <f>IF(D1&gt;NP,"",COUNTIF($D$3:D3,"&lt;&gt;0"))</f>
        <v>0</v>
      </c>
      <c r="E4" s="1">
        <f>IF(E1&gt;NP,"",COUNTIF($D$3:E3,"&lt;&gt;0"))</f>
        <v>0</v>
      </c>
      <c r="F4" s="1">
        <f>IF(F1&gt;NP,"",COUNTIF($D$3:F3,"&lt;&gt;0"))</f>
        <v>1</v>
      </c>
      <c r="G4" s="1">
        <f>IF(G1&gt;NP,"",COUNTIF($D$3:G3,"&lt;&gt;0"))</f>
        <v>1</v>
      </c>
      <c r="H4" s="1">
        <f>IF(H1&gt;NP,"",COUNTIF($D$3:H3,"&lt;&gt;0"))</f>
        <v>2</v>
      </c>
      <c r="I4" s="1">
        <f>IF(I1&gt;NP,"",COUNTIF($D$3:I3,"&lt;&gt;0"))</f>
        <v>2</v>
      </c>
      <c r="J4" s="1">
        <f>IF(J1&gt;NP,"",COUNTIF($D$3:J3,"&lt;&gt;0"))</f>
        <v>3</v>
      </c>
      <c r="K4" s="1">
        <f>IF(K1&gt;NP,"",COUNTIF($D$3:K3,"&lt;&gt;0"))</f>
        <v>3</v>
      </c>
      <c r="L4" s="1">
        <f>IF(L1&gt;NP,"",COUNTIF($D$3:L3,"&lt;&gt;0"))</f>
        <v>4</v>
      </c>
      <c r="M4" s="1">
        <f>IF(M1&gt;NP,"",COUNTIF($D$3:M3,"&lt;&gt;0"))</f>
        <v>4</v>
      </c>
      <c r="N4" s="1">
        <f>IF(N1&gt;NP,"",COUNTIF($D$3:N3,"&lt;&gt;0"))</f>
        <v>5</v>
      </c>
      <c r="O4" s="1">
        <f>IF(O1&gt;NP,"",COUNTIF($D$3:O3,"&lt;&gt;0"))</f>
        <v>5</v>
      </c>
      <c r="P4" s="1">
        <f>IF(P1&gt;NP,"",COUNTIF($D$3:P3,"&lt;&gt;0"))</f>
        <v>6</v>
      </c>
      <c r="Q4" s="1">
        <f>IF(Q1&gt;NP,"",COUNTIF($D$3:Q3,"&lt;&gt;0"))</f>
        <v>6</v>
      </c>
      <c r="R4" s="1">
        <f>IF(R1&gt;NP,"",COUNTIF($D$3:R3,"&lt;&gt;0"))</f>
        <v>7</v>
      </c>
      <c r="S4" s="1">
        <f>IF(S1&gt;NP,"",COUNTIF($D$3:S3,"&lt;&gt;0"))</f>
        <v>7</v>
      </c>
      <c r="T4" s="1">
        <f>IF(T1&gt;NP,"",COUNTIF($D$3:T3,"&lt;&gt;0"))</f>
        <v>8</v>
      </c>
      <c r="U4" s="1">
        <f>IF(U1&gt;NP,"",COUNTIF($D$3:U3,"&lt;&gt;0"))</f>
        <v>8</v>
      </c>
      <c r="V4" s="1">
        <f>IF(V1&gt;NP,"",COUNTIF($D$3:V3,"&lt;&gt;0"))</f>
        <v>9</v>
      </c>
      <c r="W4" s="1">
        <f>IF(W1&gt;NP,"",COUNTIF($D$3:W3,"&lt;&gt;0"))</f>
        <v>9</v>
      </c>
      <c r="X4" s="1">
        <f>IF(X1&gt;NP,"",COUNTIF($D$3:X3,"&lt;&gt;0"))</f>
        <v>10</v>
      </c>
      <c r="Y4" s="1">
        <f>IF(Y1&gt;NP,"",COUNTIF($D$3:Y3,"&lt;&gt;0"))</f>
        <v>10</v>
      </c>
      <c r="Z4" s="1">
        <f>IF(Z1&gt;NP,"",COUNTIF($D$3:Z3,"&lt;&gt;0"))</f>
        <v>11</v>
      </c>
      <c r="AA4" s="1">
        <f>IF(AA1&gt;NP,"",COUNTIF($D$3:AA3,"&lt;&gt;0"))</f>
        <v>11</v>
      </c>
      <c r="AB4" s="1">
        <f>IF(AB1&gt;NP,"",COUNTIF($D$3:AB3,"&lt;&gt;0"))</f>
        <v>11</v>
      </c>
    </row>
    <row r="5" spans="1:28" x14ac:dyDescent="0.25">
      <c r="B5" s="2" t="s">
        <v>56</v>
      </c>
      <c r="C5" s="2" t="s">
        <v>8</v>
      </c>
      <c r="D5" s="1">
        <f t="shared" ref="D5:AB5" si="2">IF(D1&gt;NP,"",IF(AND(D3&lt;&gt;0,D4=1),D3,IF(AND(D3&lt;&gt;0,D4&gt;1),D3+CFS*(D4-1),0)))</f>
        <v>0</v>
      </c>
      <c r="E5" s="1">
        <f t="shared" si="2"/>
        <v>0</v>
      </c>
      <c r="F5" s="1">
        <f>IF(F1&gt;NP,"",IF(AND(F3&lt;&gt;0,F4=1),F3,IF(AND(F3&lt;&gt;0,F4&gt;1),F3+CFS*(F4-1),0)))</f>
        <v>400</v>
      </c>
      <c r="G5" s="1">
        <f t="shared" si="2"/>
        <v>0</v>
      </c>
      <c r="H5" s="1">
        <f t="shared" si="2"/>
        <v>700</v>
      </c>
      <c r="I5" s="1">
        <f t="shared" si="2"/>
        <v>0</v>
      </c>
      <c r="J5" s="1">
        <f t="shared" si="2"/>
        <v>1000</v>
      </c>
      <c r="K5" s="1">
        <f t="shared" si="2"/>
        <v>0</v>
      </c>
      <c r="L5" s="1">
        <f t="shared" si="2"/>
        <v>1300</v>
      </c>
      <c r="M5" s="1">
        <f t="shared" si="2"/>
        <v>0</v>
      </c>
      <c r="N5" s="1">
        <f t="shared" si="2"/>
        <v>1600</v>
      </c>
      <c r="O5" s="1">
        <f t="shared" si="2"/>
        <v>0</v>
      </c>
      <c r="P5" s="1">
        <f t="shared" si="2"/>
        <v>1900</v>
      </c>
      <c r="Q5" s="1">
        <f t="shared" si="2"/>
        <v>0</v>
      </c>
      <c r="R5" s="1">
        <f t="shared" si="2"/>
        <v>2200</v>
      </c>
      <c r="S5" s="1">
        <f t="shared" si="2"/>
        <v>0</v>
      </c>
      <c r="T5" s="1">
        <f t="shared" si="2"/>
        <v>2500</v>
      </c>
      <c r="U5" s="1">
        <f t="shared" si="2"/>
        <v>0</v>
      </c>
      <c r="V5" s="1">
        <f t="shared" si="2"/>
        <v>2800</v>
      </c>
      <c r="W5" s="1">
        <f t="shared" si="2"/>
        <v>0</v>
      </c>
      <c r="X5" s="1">
        <f t="shared" si="2"/>
        <v>3100</v>
      </c>
      <c r="Y5" s="1">
        <f t="shared" si="2"/>
        <v>0</v>
      </c>
      <c r="Z5" s="1">
        <f t="shared" si="2"/>
        <v>3400</v>
      </c>
      <c r="AA5" s="1">
        <f t="shared" si="2"/>
        <v>0</v>
      </c>
      <c r="AB5" s="1">
        <f t="shared" si="2"/>
        <v>0</v>
      </c>
    </row>
    <row r="6" spans="1:28" x14ac:dyDescent="0.25">
      <c r="B6" s="2" t="s">
        <v>1</v>
      </c>
      <c r="C6" s="2" t="s">
        <v>44</v>
      </c>
      <c r="D6" s="5">
        <f t="shared" ref="D6:AB6" si="3">IF(D1&gt;NP,"",1/(1+MARRM)^D1)</f>
        <v>1</v>
      </c>
      <c r="E6" s="5">
        <f t="shared" si="3"/>
        <v>0.98765432098765438</v>
      </c>
      <c r="F6" s="5">
        <f t="shared" si="3"/>
        <v>0.97546105776558456</v>
      </c>
      <c r="G6" s="5">
        <f t="shared" si="3"/>
        <v>0.96341832865736754</v>
      </c>
      <c r="H6" s="5">
        <f t="shared" si="3"/>
        <v>0.9515242752171531</v>
      </c>
      <c r="I6" s="5">
        <f t="shared" si="3"/>
        <v>0.93977706194286736</v>
      </c>
      <c r="J6" s="5">
        <f t="shared" si="3"/>
        <v>0.92817487599295534</v>
      </c>
      <c r="K6" s="5">
        <f t="shared" si="3"/>
        <v>0.91671592690662274</v>
      </c>
      <c r="L6" s="5">
        <f t="shared" si="3"/>
        <v>0.90539844632752842</v>
      </c>
      <c r="M6" s="5">
        <f t="shared" si="3"/>
        <v>0.89422068773089236</v>
      </c>
      <c r="N6" s="5">
        <f t="shared" si="3"/>
        <v>0.88318092615396759</v>
      </c>
      <c r="O6" s="5">
        <f t="shared" si="3"/>
        <v>0.87227745792984479</v>
      </c>
      <c r="P6" s="5">
        <f t="shared" si="3"/>
        <v>0.86150860042453792</v>
      </c>
      <c r="Q6" s="5">
        <f t="shared" si="3"/>
        <v>0.85087269177732161</v>
      </c>
      <c r="R6" s="5">
        <f t="shared" si="3"/>
        <v>0.8403680906442681</v>
      </c>
      <c r="S6" s="5">
        <f t="shared" si="3"/>
        <v>0.82999317594495636</v>
      </c>
      <c r="T6" s="5">
        <f t="shared" si="3"/>
        <v>0.81974634661230239</v>
      </c>
      <c r="U6" s="5">
        <f t="shared" si="3"/>
        <v>0.80962602134548389</v>
      </c>
      <c r="V6" s="5">
        <f t="shared" si="3"/>
        <v>0.79963063836590986</v>
      </c>
      <c r="W6" s="5">
        <f t="shared" si="3"/>
        <v>0.78975865517620747</v>
      </c>
      <c r="X6" s="5">
        <f t="shared" si="3"/>
        <v>0.78000854832218014</v>
      </c>
      <c r="Y6" s="5">
        <f t="shared" si="3"/>
        <v>0.77037881315770895</v>
      </c>
      <c r="Z6" s="5">
        <f t="shared" si="3"/>
        <v>0.76086796361255205</v>
      </c>
      <c r="AA6" s="5">
        <f t="shared" si="3"/>
        <v>0.75147453196301439</v>
      </c>
      <c r="AB6" s="5">
        <f t="shared" si="3"/>
        <v>0.74219706860544621</v>
      </c>
    </row>
    <row r="7" spans="1:28" x14ac:dyDescent="0.25">
      <c r="B7" s="2" t="s">
        <v>2</v>
      </c>
      <c r="C7" s="2" t="s">
        <v>8</v>
      </c>
      <c r="D7" s="1">
        <f t="shared" ref="D7:AB7" si="4">IF(D1&gt;NP,"",D5-D2)</f>
        <v>-3000</v>
      </c>
      <c r="E7" s="1">
        <f t="shared" si="4"/>
        <v>0</v>
      </c>
      <c r="F7" s="1">
        <f t="shared" si="4"/>
        <v>400</v>
      </c>
      <c r="G7" s="1">
        <f t="shared" si="4"/>
        <v>0</v>
      </c>
      <c r="H7" s="1">
        <f t="shared" si="4"/>
        <v>700</v>
      </c>
      <c r="I7" s="1">
        <f t="shared" si="4"/>
        <v>0</v>
      </c>
      <c r="J7" s="1">
        <f t="shared" si="4"/>
        <v>1000</v>
      </c>
      <c r="K7" s="1">
        <f t="shared" si="4"/>
        <v>0</v>
      </c>
      <c r="L7" s="1">
        <f t="shared" si="4"/>
        <v>1300</v>
      </c>
      <c r="M7" s="1">
        <f t="shared" si="4"/>
        <v>0</v>
      </c>
      <c r="N7" s="1">
        <f t="shared" si="4"/>
        <v>1600</v>
      </c>
      <c r="O7" s="1">
        <f t="shared" si="4"/>
        <v>0</v>
      </c>
      <c r="P7" s="1">
        <f t="shared" si="4"/>
        <v>1900</v>
      </c>
      <c r="Q7" s="1">
        <f t="shared" si="4"/>
        <v>0</v>
      </c>
      <c r="R7" s="1">
        <f t="shared" si="4"/>
        <v>2200</v>
      </c>
      <c r="S7" s="1">
        <f t="shared" si="4"/>
        <v>0</v>
      </c>
      <c r="T7" s="1">
        <f t="shared" si="4"/>
        <v>2500</v>
      </c>
      <c r="U7" s="1">
        <f t="shared" si="4"/>
        <v>0</v>
      </c>
      <c r="V7" s="1">
        <f t="shared" si="4"/>
        <v>2800</v>
      </c>
      <c r="W7" s="1">
        <f t="shared" si="4"/>
        <v>0</v>
      </c>
      <c r="X7" s="1">
        <f t="shared" si="4"/>
        <v>3100</v>
      </c>
      <c r="Y7" s="1">
        <f t="shared" si="4"/>
        <v>0</v>
      </c>
      <c r="Z7" s="1">
        <f t="shared" si="4"/>
        <v>3400</v>
      </c>
      <c r="AA7" s="1">
        <f t="shared" si="4"/>
        <v>0</v>
      </c>
      <c r="AB7" s="1">
        <f t="shared" si="4"/>
        <v>0</v>
      </c>
    </row>
    <row r="8" spans="1:28" x14ac:dyDescent="0.25">
      <c r="B8" s="2" t="s">
        <v>3</v>
      </c>
      <c r="C8" s="2" t="s">
        <v>8</v>
      </c>
      <c r="D8" s="13">
        <f ca="1">SUMPRODUCT(OFFSET(D6,0,0,1,NP+1),OFFSET(D7,0,0,1,NP+1))</f>
        <v>14353.519124084083</v>
      </c>
    </row>
  </sheetData>
  <conditionalFormatting sqref="D3:AB5">
    <cfRule type="cellIs" dxfId="1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B1" zoomScale="145" zoomScaleNormal="145" workbookViewId="0">
      <selection activeCell="U16" sqref="U16"/>
    </sheetView>
  </sheetViews>
  <sheetFormatPr defaultRowHeight="15" x14ac:dyDescent="0.25"/>
  <cols>
    <col min="1" max="1" width="0" style="1" hidden="1" customWidth="1"/>
    <col min="2" max="2" width="26.5703125" style="1" bestFit="1" customWidth="1"/>
    <col min="3" max="3" width="19.7109375" style="1" hidden="1" customWidth="1"/>
    <col min="4" max="4" width="9" style="1" bestFit="1" customWidth="1"/>
    <col min="5" max="10" width="6" style="1" customWidth="1"/>
    <col min="11" max="11" width="7.5703125" style="1" customWidth="1"/>
    <col min="12" max="28" width="6" style="1" customWidth="1"/>
    <col min="29" max="16384" width="9.140625" style="1"/>
  </cols>
  <sheetData>
    <row r="1" spans="1:28" x14ac:dyDescent="0.25">
      <c r="A1" s="2" t="s">
        <v>7</v>
      </c>
      <c r="B1" s="8" t="s">
        <v>0</v>
      </c>
      <c r="C1" s="8" t="s">
        <v>6</v>
      </c>
      <c r="D1" s="2">
        <v>0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</row>
    <row r="2" spans="1:28" x14ac:dyDescent="0.25">
      <c r="B2" s="2" t="s">
        <v>43</v>
      </c>
      <c r="C2" s="2" t="s">
        <v>8</v>
      </c>
      <c r="D2" s="1">
        <f t="shared" ref="D2:AB2" si="0">IF(D1&gt;NP,"",IF(D1=0,Capex,0))</f>
        <v>3000</v>
      </c>
      <c r="E2" s="1">
        <f t="shared" si="0"/>
        <v>0</v>
      </c>
      <c r="F2" s="1">
        <f t="shared" si="0"/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  <c r="M2" s="1">
        <f t="shared" si="0"/>
        <v>0</v>
      </c>
      <c r="N2" s="1">
        <f t="shared" si="0"/>
        <v>0</v>
      </c>
      <c r="O2" s="1">
        <f t="shared" si="0"/>
        <v>0</v>
      </c>
      <c r="P2" s="1">
        <f t="shared" si="0"/>
        <v>0</v>
      </c>
      <c r="Q2" s="1">
        <f t="shared" si="0"/>
        <v>0</v>
      </c>
      <c r="R2" s="1">
        <f t="shared" si="0"/>
        <v>0</v>
      </c>
      <c r="S2" s="1">
        <f t="shared" si="0"/>
        <v>0</v>
      </c>
      <c r="T2" s="1">
        <f t="shared" si="0"/>
        <v>0</v>
      </c>
      <c r="U2" s="1">
        <f t="shared" si="0"/>
        <v>0</v>
      </c>
      <c r="V2" s="1">
        <f t="shared" si="0"/>
        <v>0</v>
      </c>
      <c r="W2" s="1">
        <f t="shared" si="0"/>
        <v>0</v>
      </c>
      <c r="X2" s="1">
        <f t="shared" si="0"/>
        <v>0</v>
      </c>
      <c r="Y2" s="1">
        <f t="shared" si="0"/>
        <v>0</v>
      </c>
      <c r="Z2" s="1">
        <f t="shared" si="0"/>
        <v>0</v>
      </c>
      <c r="AA2" s="1">
        <f t="shared" si="0"/>
        <v>0</v>
      </c>
      <c r="AB2" s="1">
        <f t="shared" si="0"/>
        <v>0</v>
      </c>
    </row>
    <row r="3" spans="1:28" x14ac:dyDescent="0.25">
      <c r="A3" s="1" t="s">
        <v>10</v>
      </c>
      <c r="B3" s="2" t="s">
        <v>12</v>
      </c>
      <c r="C3" s="2" t="s">
        <v>8</v>
      </c>
      <c r="D3" s="1">
        <f t="shared" ref="D3:AB3" si="1">IF(D1&gt;NP,"",IF(D1&lt;STCFG,0,IF(D1&gt;ETCFG,0,IF(MOD(D1-STCFG,FQCFG)=0,FVG,0))))</f>
        <v>0</v>
      </c>
      <c r="E3" s="1">
        <f t="shared" si="1"/>
        <v>0</v>
      </c>
      <c r="F3" s="1">
        <f t="shared" si="1"/>
        <v>400</v>
      </c>
      <c r="G3" s="1">
        <f t="shared" si="1"/>
        <v>0</v>
      </c>
      <c r="H3" s="1">
        <f t="shared" si="1"/>
        <v>400</v>
      </c>
      <c r="I3" s="1">
        <f t="shared" si="1"/>
        <v>0</v>
      </c>
      <c r="J3" s="1">
        <f t="shared" si="1"/>
        <v>400</v>
      </c>
      <c r="K3" s="1">
        <f t="shared" si="1"/>
        <v>0</v>
      </c>
      <c r="L3" s="1">
        <f t="shared" si="1"/>
        <v>400</v>
      </c>
      <c r="M3" s="1">
        <f t="shared" si="1"/>
        <v>0</v>
      </c>
      <c r="N3" s="1">
        <f t="shared" si="1"/>
        <v>400</v>
      </c>
      <c r="O3" s="1">
        <f t="shared" si="1"/>
        <v>0</v>
      </c>
      <c r="P3" s="1">
        <f t="shared" si="1"/>
        <v>400</v>
      </c>
      <c r="Q3" s="1">
        <f t="shared" si="1"/>
        <v>0</v>
      </c>
      <c r="R3" s="1">
        <f t="shared" si="1"/>
        <v>400</v>
      </c>
      <c r="S3" s="1">
        <f t="shared" si="1"/>
        <v>0</v>
      </c>
      <c r="T3" s="1">
        <f t="shared" si="1"/>
        <v>400</v>
      </c>
      <c r="U3" s="1">
        <f t="shared" si="1"/>
        <v>0</v>
      </c>
      <c r="V3" s="1">
        <f t="shared" si="1"/>
        <v>400</v>
      </c>
      <c r="W3" s="1">
        <f t="shared" si="1"/>
        <v>0</v>
      </c>
      <c r="X3" s="1">
        <f t="shared" si="1"/>
        <v>400</v>
      </c>
      <c r="Y3" s="1">
        <f t="shared" si="1"/>
        <v>0</v>
      </c>
      <c r="Z3" s="1">
        <f t="shared" si="1"/>
        <v>400</v>
      </c>
      <c r="AA3" s="1">
        <f t="shared" si="1"/>
        <v>0</v>
      </c>
      <c r="AB3" s="1">
        <f t="shared" si="1"/>
        <v>400</v>
      </c>
    </row>
    <row r="4" spans="1:28" x14ac:dyDescent="0.25">
      <c r="A4" s="1" t="s">
        <v>10</v>
      </c>
      <c r="B4" s="2" t="s">
        <v>57</v>
      </c>
      <c r="C4" s="2" t="s">
        <v>44</v>
      </c>
      <c r="D4" s="1">
        <f>IF(D1&gt;NP,"",COUNTIF($D$3:D3,"&lt;&gt;0"))</f>
        <v>0</v>
      </c>
      <c r="E4" s="1">
        <f>IF(E1&gt;NP,"",COUNTIF($D$3:E3,"&lt;&gt;0"))</f>
        <v>0</v>
      </c>
      <c r="F4" s="1">
        <f>IF(F1&gt;NP,"",COUNTIF($D$3:F3,"&lt;&gt;0"))</f>
        <v>1</v>
      </c>
      <c r="G4" s="1">
        <f>IF(G1&gt;NP,"",COUNTIF($D$3:G3,"&lt;&gt;0"))</f>
        <v>1</v>
      </c>
      <c r="H4" s="1">
        <f>IF(H1&gt;NP,"",COUNTIF($D$3:H3,"&lt;&gt;0"))</f>
        <v>2</v>
      </c>
      <c r="I4" s="1">
        <f>IF(I1&gt;NP,"",COUNTIF($D$3:I3,"&lt;&gt;0"))</f>
        <v>2</v>
      </c>
      <c r="J4" s="1">
        <f>IF(J1&gt;NP,"",COUNTIF($D$3:J3,"&lt;&gt;0"))</f>
        <v>3</v>
      </c>
      <c r="K4" s="1">
        <f>IF(K1&gt;NP,"",COUNTIF($D$3:K3,"&lt;&gt;0"))</f>
        <v>3</v>
      </c>
      <c r="L4" s="1">
        <f>IF(L1&gt;NP,"",COUNTIF($D$3:L3,"&lt;&gt;0"))</f>
        <v>4</v>
      </c>
      <c r="M4" s="1">
        <f>IF(M1&gt;NP,"",COUNTIF($D$3:M3,"&lt;&gt;0"))</f>
        <v>4</v>
      </c>
      <c r="N4" s="1">
        <f>IF(N1&gt;NP,"",COUNTIF($D$3:N3,"&lt;&gt;0"))</f>
        <v>5</v>
      </c>
      <c r="O4" s="1">
        <f>IF(O1&gt;NP,"",COUNTIF($D$3:O3,"&lt;&gt;0"))</f>
        <v>5</v>
      </c>
      <c r="P4" s="1">
        <f>IF(P1&gt;NP,"",COUNTIF($D$3:P3,"&lt;&gt;0"))</f>
        <v>6</v>
      </c>
      <c r="Q4" s="1">
        <f>IF(Q1&gt;NP,"",COUNTIF($D$3:Q3,"&lt;&gt;0"))</f>
        <v>6</v>
      </c>
      <c r="R4" s="1">
        <f>IF(R1&gt;NP,"",COUNTIF($D$3:R3,"&lt;&gt;0"))</f>
        <v>7</v>
      </c>
      <c r="S4" s="1">
        <f>IF(S1&gt;NP,"",COUNTIF($D$3:S3,"&lt;&gt;0"))</f>
        <v>7</v>
      </c>
      <c r="T4" s="1">
        <f>IF(T1&gt;NP,"",COUNTIF($D$3:T3,"&lt;&gt;0"))</f>
        <v>8</v>
      </c>
      <c r="U4" s="1">
        <f>IF(U1&gt;NP,"",COUNTIF($D$3:U3,"&lt;&gt;0"))</f>
        <v>8</v>
      </c>
      <c r="V4" s="1">
        <f>IF(V1&gt;NP,"",COUNTIF($D$3:V3,"&lt;&gt;0"))</f>
        <v>9</v>
      </c>
      <c r="W4" s="1">
        <f>IF(W1&gt;NP,"",COUNTIF($D$3:W3,"&lt;&gt;0"))</f>
        <v>9</v>
      </c>
      <c r="X4" s="1">
        <f>IF(X1&gt;NP,"",COUNTIF($D$3:X3,"&lt;&gt;0"))</f>
        <v>10</v>
      </c>
      <c r="Y4" s="1">
        <f>IF(Y1&gt;NP,"",COUNTIF($D$3:Y3,"&lt;&gt;0"))</f>
        <v>10</v>
      </c>
      <c r="Z4" s="1">
        <f>IF(Z1&gt;NP,"",COUNTIF($D$3:Z3,"&lt;&gt;0"))</f>
        <v>11</v>
      </c>
      <c r="AA4" s="1">
        <f>IF(AA1&gt;NP,"",COUNTIF($D$3:AA3,"&lt;&gt;0"))</f>
        <v>11</v>
      </c>
      <c r="AB4" s="1">
        <f>IF(AB1&gt;NP,"",COUNTIF($D$3:AB3,"&lt;&gt;0"))</f>
        <v>12</v>
      </c>
    </row>
    <row r="5" spans="1:28" x14ac:dyDescent="0.25">
      <c r="B5" s="2" t="s">
        <v>58</v>
      </c>
      <c r="C5" s="2" t="s">
        <v>8</v>
      </c>
      <c r="D5" s="1">
        <f t="shared" ref="D5:AB5" si="2">IF(D1&gt;NP,"",IF(AND(D3&lt;&gt;0,D4=1),D3,IF(AND(D3&lt;&gt;0,D4&gt;1),FVG*(1+CFG)^(D4-1),0)))</f>
        <v>0</v>
      </c>
      <c r="E5" s="1">
        <f t="shared" si="2"/>
        <v>0</v>
      </c>
      <c r="F5" s="1">
        <f t="shared" si="2"/>
        <v>400</v>
      </c>
      <c r="G5" s="1">
        <f t="shared" si="2"/>
        <v>0</v>
      </c>
      <c r="H5" s="1">
        <f t="shared" si="2"/>
        <v>520</v>
      </c>
      <c r="I5" s="1">
        <f t="shared" si="2"/>
        <v>0</v>
      </c>
      <c r="J5" s="1">
        <f t="shared" si="2"/>
        <v>676.00000000000011</v>
      </c>
      <c r="K5" s="1">
        <f t="shared" si="2"/>
        <v>0</v>
      </c>
      <c r="L5" s="1">
        <f t="shared" si="2"/>
        <v>878.80000000000018</v>
      </c>
      <c r="M5" s="1">
        <f t="shared" si="2"/>
        <v>0</v>
      </c>
      <c r="N5" s="1">
        <f t="shared" si="2"/>
        <v>1142.4400000000003</v>
      </c>
      <c r="O5" s="1">
        <f t="shared" si="2"/>
        <v>0</v>
      </c>
      <c r="P5" s="1">
        <f t="shared" si="2"/>
        <v>1485.1720000000005</v>
      </c>
      <c r="Q5" s="1">
        <f t="shared" si="2"/>
        <v>0</v>
      </c>
      <c r="R5" s="1">
        <f t="shared" si="2"/>
        <v>1930.7236000000007</v>
      </c>
      <c r="S5" s="1">
        <f t="shared" si="2"/>
        <v>0</v>
      </c>
      <c r="T5" s="1">
        <f t="shared" si="2"/>
        <v>2509.9406800000011</v>
      </c>
      <c r="U5" s="1">
        <f t="shared" si="2"/>
        <v>0</v>
      </c>
      <c r="V5" s="1">
        <f t="shared" si="2"/>
        <v>3262.922884000001</v>
      </c>
      <c r="W5" s="1">
        <f t="shared" si="2"/>
        <v>0</v>
      </c>
      <c r="X5" s="1">
        <f t="shared" si="2"/>
        <v>4241.7997492000013</v>
      </c>
      <c r="Y5" s="1">
        <f t="shared" si="2"/>
        <v>0</v>
      </c>
      <c r="Z5" s="1">
        <f t="shared" si="2"/>
        <v>5514.3396739600021</v>
      </c>
      <c r="AA5" s="1">
        <f t="shared" si="2"/>
        <v>0</v>
      </c>
      <c r="AB5" s="1">
        <f t="shared" si="2"/>
        <v>7168.6415761480039</v>
      </c>
    </row>
    <row r="6" spans="1:28" x14ac:dyDescent="0.25">
      <c r="B6" s="2" t="s">
        <v>1</v>
      </c>
      <c r="C6" s="2" t="s">
        <v>44</v>
      </c>
      <c r="D6" s="5">
        <f t="shared" ref="D6:AB6" si="3">IF(D1&gt;NP,"",1/(1+MARRM)^D1)</f>
        <v>1</v>
      </c>
      <c r="E6" s="5">
        <f t="shared" si="3"/>
        <v>0.98765432098765438</v>
      </c>
      <c r="F6" s="5">
        <f t="shared" si="3"/>
        <v>0.97546105776558456</v>
      </c>
      <c r="G6" s="5">
        <f t="shared" si="3"/>
        <v>0.96341832865736754</v>
      </c>
      <c r="H6" s="5">
        <f t="shared" si="3"/>
        <v>0.9515242752171531</v>
      </c>
      <c r="I6" s="5">
        <f t="shared" si="3"/>
        <v>0.93977706194286736</v>
      </c>
      <c r="J6" s="5">
        <f t="shared" si="3"/>
        <v>0.92817487599295534</v>
      </c>
      <c r="K6" s="5">
        <f t="shared" si="3"/>
        <v>0.91671592690662274</v>
      </c>
      <c r="L6" s="5">
        <f t="shared" si="3"/>
        <v>0.90539844632752842</v>
      </c>
      <c r="M6" s="5">
        <f t="shared" si="3"/>
        <v>0.89422068773089236</v>
      </c>
      <c r="N6" s="5">
        <f t="shared" si="3"/>
        <v>0.88318092615396759</v>
      </c>
      <c r="O6" s="5">
        <f t="shared" si="3"/>
        <v>0.87227745792984479</v>
      </c>
      <c r="P6" s="5">
        <f t="shared" si="3"/>
        <v>0.86150860042453792</v>
      </c>
      <c r="Q6" s="5">
        <f t="shared" si="3"/>
        <v>0.85087269177732161</v>
      </c>
      <c r="R6" s="5">
        <f t="shared" si="3"/>
        <v>0.8403680906442681</v>
      </c>
      <c r="S6" s="5">
        <f t="shared" si="3"/>
        <v>0.82999317594495636</v>
      </c>
      <c r="T6" s="5">
        <f t="shared" si="3"/>
        <v>0.81974634661230239</v>
      </c>
      <c r="U6" s="5">
        <f t="shared" si="3"/>
        <v>0.80962602134548389</v>
      </c>
      <c r="V6" s="5">
        <f t="shared" si="3"/>
        <v>0.79963063836590986</v>
      </c>
      <c r="W6" s="5">
        <f t="shared" si="3"/>
        <v>0.78975865517620747</v>
      </c>
      <c r="X6" s="5">
        <f t="shared" si="3"/>
        <v>0.78000854832218014</v>
      </c>
      <c r="Y6" s="5">
        <f t="shared" si="3"/>
        <v>0.77037881315770895</v>
      </c>
      <c r="Z6" s="5">
        <f t="shared" si="3"/>
        <v>0.76086796361255205</v>
      </c>
      <c r="AA6" s="5">
        <f t="shared" si="3"/>
        <v>0.75147453196301439</v>
      </c>
      <c r="AB6" s="5">
        <f t="shared" si="3"/>
        <v>0.74219706860544621</v>
      </c>
    </row>
    <row r="7" spans="1:28" x14ac:dyDescent="0.25">
      <c r="B7" s="2" t="s">
        <v>2</v>
      </c>
      <c r="C7" s="2" t="s">
        <v>8</v>
      </c>
      <c r="D7" s="1">
        <f>IF(D1&gt;NP,"",D5-D2)</f>
        <v>-3000</v>
      </c>
      <c r="E7" s="1">
        <f t="shared" ref="E7:AB7" si="4">IF(E1&gt;NP,"",E5-E2)</f>
        <v>0</v>
      </c>
      <c r="F7" s="1">
        <f t="shared" si="4"/>
        <v>400</v>
      </c>
      <c r="G7" s="1">
        <f t="shared" si="4"/>
        <v>0</v>
      </c>
      <c r="H7" s="1">
        <f t="shared" si="4"/>
        <v>520</v>
      </c>
      <c r="I7" s="1">
        <f t="shared" si="4"/>
        <v>0</v>
      </c>
      <c r="J7" s="1">
        <f t="shared" si="4"/>
        <v>676.00000000000011</v>
      </c>
      <c r="K7" s="1">
        <f t="shared" si="4"/>
        <v>0</v>
      </c>
      <c r="L7" s="1">
        <f t="shared" si="4"/>
        <v>878.80000000000018</v>
      </c>
      <c r="M7" s="1">
        <f t="shared" si="4"/>
        <v>0</v>
      </c>
      <c r="N7" s="1">
        <f t="shared" si="4"/>
        <v>1142.4400000000003</v>
      </c>
      <c r="O7" s="1">
        <f t="shared" si="4"/>
        <v>0</v>
      </c>
      <c r="P7" s="1">
        <f t="shared" si="4"/>
        <v>1485.1720000000005</v>
      </c>
      <c r="Q7" s="1">
        <f t="shared" si="4"/>
        <v>0</v>
      </c>
      <c r="R7" s="1">
        <f t="shared" si="4"/>
        <v>1930.7236000000007</v>
      </c>
      <c r="S7" s="1">
        <f t="shared" si="4"/>
        <v>0</v>
      </c>
      <c r="T7" s="1">
        <f t="shared" si="4"/>
        <v>2509.9406800000011</v>
      </c>
      <c r="U7" s="1">
        <f t="shared" si="4"/>
        <v>0</v>
      </c>
      <c r="V7" s="1">
        <f t="shared" si="4"/>
        <v>3262.922884000001</v>
      </c>
      <c r="W7" s="1">
        <f t="shared" si="4"/>
        <v>0</v>
      </c>
      <c r="X7" s="1">
        <f t="shared" si="4"/>
        <v>4241.7997492000013</v>
      </c>
      <c r="Y7" s="1">
        <f t="shared" si="4"/>
        <v>0</v>
      </c>
      <c r="Z7" s="1">
        <f t="shared" si="4"/>
        <v>5514.3396739600021</v>
      </c>
      <c r="AA7" s="1">
        <f t="shared" si="4"/>
        <v>0</v>
      </c>
      <c r="AB7" s="1">
        <f t="shared" si="4"/>
        <v>7168.6415761480039</v>
      </c>
    </row>
    <row r="8" spans="1:28" x14ac:dyDescent="0.25">
      <c r="B8" s="2" t="s">
        <v>3</v>
      </c>
      <c r="C8" s="2" t="s">
        <v>8</v>
      </c>
      <c r="D8" s="13">
        <f ca="1">SUMPRODUCT(OFFSET(D6,0,0,1,NP+1),OFFSET(D7,0,0,1,NP+1))</f>
        <v>20710.592628758066</v>
      </c>
    </row>
  </sheetData>
  <conditionalFormatting sqref="D3:AB5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Input</vt:lpstr>
      <vt:lpstr>CashFlowUniform</vt:lpstr>
      <vt:lpstr>CashFlowStep</vt:lpstr>
      <vt:lpstr>CashFlowGradient</vt:lpstr>
      <vt:lpstr>Capex</vt:lpstr>
      <vt:lpstr>CFG</vt:lpstr>
      <vt:lpstr>CFS</vt:lpstr>
      <vt:lpstr>ETCFG</vt:lpstr>
      <vt:lpstr>ETCFS</vt:lpstr>
      <vt:lpstr>ETCFU</vt:lpstr>
      <vt:lpstr>FQCFG</vt:lpstr>
      <vt:lpstr>FQCFS</vt:lpstr>
      <vt:lpstr>FQCFU</vt:lpstr>
      <vt:lpstr>FVCFU</vt:lpstr>
      <vt:lpstr>FVG</vt:lpstr>
      <vt:lpstr>FVS</vt:lpstr>
      <vt:lpstr>MARRM</vt:lpstr>
      <vt:lpstr>MARRY</vt:lpstr>
      <vt:lpstr>NP</vt:lpstr>
      <vt:lpstr>STCFG</vt:lpstr>
      <vt:lpstr>STCFS</vt:lpstr>
      <vt:lpstr>STCFU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2022-11-07T10:17:12Z</dcterms:modified>
</cp:coreProperties>
</file>